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525" tabRatio="748" activeTab="2"/>
  </bookViews>
  <sheets>
    <sheet name="封面" sheetId="8" r:id="rId1"/>
    <sheet name="清单说明" sheetId="9" r:id="rId2"/>
    <sheet name="汇总表" sheetId="17" r:id="rId3"/>
    <sheet name="国省干线基价类" sheetId="2" r:id="rId4"/>
    <sheet name="国省干线单价类" sheetId="15" r:id="rId5"/>
    <sheet name="县道及代管养桥梁基价类" sheetId="11" r:id="rId6"/>
    <sheet name="县道及代管养桥梁单价类 " sheetId="16" r:id="rId7"/>
  </sheets>
  <definedNames>
    <definedName name="_xlnm._FilterDatabase" localSheetId="3" hidden="1">国省干线基价类!$A$3:$K$45</definedName>
    <definedName name="_xlnm._FilterDatabase" localSheetId="4" hidden="1">国省干线单价类!$A$3:$H$234</definedName>
    <definedName name="_xlnm._FilterDatabase" localSheetId="5" hidden="1">县道及代管养桥梁基价类!$A$3:$H$30</definedName>
    <definedName name="_xlnm._FilterDatabase" localSheetId="6" hidden="1">'县道及代管养桥梁单价类 '!$A$3:$H$175</definedName>
    <definedName name="_xlnm.Print_Area" localSheetId="3">国省干线基价类!$A$1:$H$45</definedName>
    <definedName name="_xlnm.Print_Area" localSheetId="0">封面!$A$1:$A$17</definedName>
    <definedName name="_xlnm.Print_Titles">#N/A</definedName>
    <definedName name="_xlnm.Print_Area" localSheetId="1">清单说明!$A$1:$A$12</definedName>
    <definedName name="_xlnm.Print_Titles" localSheetId="1">清单说明!$1:$4</definedName>
    <definedName name="_xlnm.Print_Area" localSheetId="5">县道及代管养桥梁基价类!$A$1:$H$30</definedName>
    <definedName name="_xlnm.Print_Area" localSheetId="4">国省干线单价类!$A$1:$H$234</definedName>
    <definedName name="_xlnm.Print_Area" localSheetId="6">'县道及代管养桥梁单价类 '!$A$1:$H$175</definedName>
    <definedName name="_xlnm.Print_Area" localSheetId="2">汇总表!$A$1:$C$19</definedName>
    <definedName name="_xlnm.Print_Titles" localSheetId="4">国省干线单价类!$1:$3</definedName>
    <definedName name="_xlnm.Print_Titles" localSheetId="3">国省干线基价类!$1:$3</definedName>
    <definedName name="_xlnm.Print_Titles" localSheetId="5">县道及代管养桥梁基价类!$1:$3</definedName>
    <definedName name="_xlnm.Print_Titles" localSheetId="6">'县道及代管养桥梁单价类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<sst xmlns="http://schemas.openxmlformats.org/spreadsheetml/2006/main" count="1734" uniqueCount="719">
  <si>
    <r>
      <rPr>
        <b/>
        <sz val="24"/>
        <rFont val="Times New Roman"/>
        <charset val="0"/>
      </rPr>
      <t>2026-2028</t>
    </r>
    <r>
      <rPr>
        <b/>
        <sz val="24"/>
        <rFont val="宋体"/>
        <charset val="0"/>
      </rPr>
      <t>年栖霞区国省干线及县道综合养护服务项目</t>
    </r>
  </si>
  <si>
    <t>养</t>
  </si>
  <si>
    <t>护</t>
  </si>
  <si>
    <t>服</t>
  </si>
  <si>
    <t>务</t>
  </si>
  <si>
    <t>清</t>
  </si>
  <si>
    <t>单</t>
  </si>
  <si>
    <t>采 购 人：南京市栖霞区公路事业发展中心</t>
  </si>
  <si>
    <t>采购代理：盛唐工程咨询集团有限公司</t>
  </si>
  <si>
    <t>二〇二六年四月</t>
  </si>
  <si>
    <t>养护服务清单说明</t>
  </si>
  <si>
    <t>1、养护服务清单应与采购文件等文件结合起来查阅与理解。</t>
  </si>
  <si>
    <t>2、养护服务清单中所列须求数量是估算的预计数量，仅作为采购的共同基础，不能作为最终结算与支付的依据。</t>
  </si>
  <si>
    <t>3、除非合同另有规定，养护服务清单中有标价的单价和总额价均已包含了为实施和完成合同所需的劳务、材料、机械、质检（自检）、安装、缺陷修复、管理、保险、税费、利润等费用，以及合同明示或暗示的所有责任、义务和一般风险。</t>
  </si>
  <si>
    <t>4、养护服务清单中的每一个细目都需填入单价。对于没有填入单价或合价的细目，其费用应视为已包括在养护服务清单的其他单价或合价中，报价人必须按采购人指令完成养护服务清单中未填入单价或合价的项目细目，但不能得到结算与支付。</t>
  </si>
  <si>
    <t>5、符合合同条款规定的全部费用应认为已被计入有标价的养护服务清单所列各细目之中，未列细目不予计量的工作，其费用应视为已分摊在本合同的有关细目的单价或合价之中。</t>
  </si>
  <si>
    <r>
      <rPr>
        <sz val="12"/>
        <rFont val="Times New Roman"/>
        <charset val="0"/>
      </rPr>
      <t>6</t>
    </r>
    <r>
      <rPr>
        <sz val="12"/>
        <rFont val="宋体"/>
        <charset val="0"/>
      </rPr>
      <t>、最高投标限价（含单价最高限价）作为养护服务报价的最高限价，报价人报价不得超出最高投标限价（含单价最高限价），如超出，作废标处理。</t>
    </r>
  </si>
  <si>
    <t>7、养护服务清单中所列清单量的变动，丝毫不会降低或影响合同条款的效力，也不免除报价人按规定的标准完成任务和修复缺陷的责任。</t>
  </si>
  <si>
    <t>8、养护服务清单中基价类的数量是根据项目特征的时间和作业频次计算的。</t>
  </si>
  <si>
    <t>9、养护服务清单中各项金额均以人民币（元）结算。</t>
  </si>
  <si>
    <t>养护服务清单汇总表</t>
  </si>
  <si>
    <t>项目名称：2026-2028年栖霞区国省干线及县道综合养护服务项目</t>
  </si>
  <si>
    <r>
      <rPr>
        <sz val="10"/>
        <rFont val="宋体"/>
        <charset val="134"/>
      </rPr>
      <t>货币单位：人民币元</t>
    </r>
  </si>
  <si>
    <r>
      <rPr>
        <b/>
        <sz val="11"/>
        <rFont val="宋体"/>
        <charset val="134"/>
      </rPr>
      <t>序号</t>
    </r>
  </si>
  <si>
    <r>
      <rPr>
        <b/>
        <sz val="11"/>
        <rFont val="宋体"/>
        <charset val="134"/>
      </rPr>
      <t>类别</t>
    </r>
  </si>
  <si>
    <r>
      <rPr>
        <b/>
        <sz val="11"/>
        <rFont val="宋体"/>
        <charset val="134"/>
      </rPr>
      <t>金额</t>
    </r>
    <r>
      <rPr>
        <b/>
        <sz val="11"/>
        <rFont val="Times New Roman"/>
        <charset val="134"/>
      </rPr>
      <t xml:space="preserve"> </t>
    </r>
    <r>
      <rPr>
        <b/>
        <sz val="11"/>
        <rFont val="宋体"/>
        <charset val="134"/>
      </rPr>
      <t>（元）</t>
    </r>
  </si>
  <si>
    <t>国省干线</t>
  </si>
  <si>
    <t>国省干线基价类</t>
  </si>
  <si>
    <t>国省干线单价类</t>
  </si>
  <si>
    <r>
      <rPr>
        <sz val="11"/>
        <rFont val="宋体"/>
        <charset val="134"/>
      </rPr>
      <t>国省干线清单合计（</t>
    </r>
    <r>
      <rPr>
        <sz val="11"/>
        <rFont val="Times New Roman"/>
        <charset val="134"/>
      </rPr>
      <t>1+2=3</t>
    </r>
    <r>
      <rPr>
        <sz val="11"/>
        <rFont val="宋体"/>
        <charset val="134"/>
      </rPr>
      <t>）</t>
    </r>
  </si>
  <si>
    <r>
      <rPr>
        <sz val="11"/>
        <rFont val="宋体"/>
        <charset val="134"/>
      </rPr>
      <t>暂列金额（</t>
    </r>
    <r>
      <rPr>
        <sz val="11"/>
        <rFont val="Times New Roman"/>
        <charset val="134"/>
      </rPr>
      <t>3×3%=4</t>
    </r>
    <r>
      <rPr>
        <sz val="11"/>
        <rFont val="宋体"/>
        <charset val="134"/>
      </rPr>
      <t>）</t>
    </r>
  </si>
  <si>
    <r>
      <rPr>
        <sz val="11"/>
        <rFont val="宋体"/>
        <charset val="134"/>
      </rPr>
      <t>安全生产费（国省干线最高投标限价</t>
    </r>
    <r>
      <rPr>
        <sz val="11"/>
        <rFont val="Times New Roman"/>
        <charset val="134"/>
      </rPr>
      <t>×1.5%=5</t>
    </r>
    <r>
      <rPr>
        <sz val="11"/>
        <rFont val="宋体"/>
        <charset val="134"/>
      </rPr>
      <t>）</t>
    </r>
  </si>
  <si>
    <r>
      <rPr>
        <sz val="11"/>
        <rFont val="宋体"/>
        <charset val="134"/>
      </rPr>
      <t>国省干线合计（</t>
    </r>
    <r>
      <rPr>
        <sz val="11"/>
        <rFont val="Times New Roman"/>
        <charset val="134"/>
      </rPr>
      <t>3+4+5=6</t>
    </r>
    <r>
      <rPr>
        <sz val="11"/>
        <rFont val="宋体"/>
        <charset val="134"/>
      </rPr>
      <t>）</t>
    </r>
  </si>
  <si>
    <t>县道及代管养桥梁</t>
  </si>
  <si>
    <t>县道及代管养桥梁基价类</t>
  </si>
  <si>
    <t>县道及代管养桥梁单价类</t>
  </si>
  <si>
    <r>
      <rPr>
        <sz val="11"/>
        <rFont val="宋体"/>
        <charset val="134"/>
      </rPr>
      <t>县道及代管养桥梁清单合计（</t>
    </r>
    <r>
      <rPr>
        <sz val="11"/>
        <rFont val="Times New Roman"/>
        <charset val="134"/>
      </rPr>
      <t>7+8=9</t>
    </r>
    <r>
      <rPr>
        <sz val="11"/>
        <rFont val="宋体"/>
        <charset val="134"/>
      </rPr>
      <t>）</t>
    </r>
  </si>
  <si>
    <r>
      <rPr>
        <sz val="11"/>
        <rFont val="宋体"/>
        <charset val="134"/>
      </rPr>
      <t>暂列金额（</t>
    </r>
    <r>
      <rPr>
        <sz val="11"/>
        <rFont val="Times New Roman"/>
        <charset val="134"/>
      </rPr>
      <t>9×3%=10</t>
    </r>
    <r>
      <rPr>
        <sz val="11"/>
        <rFont val="宋体"/>
        <charset val="134"/>
      </rPr>
      <t>）</t>
    </r>
  </si>
  <si>
    <r>
      <rPr>
        <sz val="11"/>
        <rFont val="宋体"/>
        <charset val="134"/>
      </rPr>
      <t>安全生产费（县道及代管养最高投标限价</t>
    </r>
    <r>
      <rPr>
        <sz val="11"/>
        <rFont val="Times New Roman"/>
        <charset val="134"/>
      </rPr>
      <t>×1.5%=11</t>
    </r>
    <r>
      <rPr>
        <sz val="11"/>
        <rFont val="宋体"/>
        <charset val="134"/>
      </rPr>
      <t>）</t>
    </r>
  </si>
  <si>
    <r>
      <rPr>
        <sz val="11"/>
        <rFont val="宋体"/>
        <charset val="134"/>
      </rPr>
      <t>县道及代管养桥梁合计（</t>
    </r>
    <r>
      <rPr>
        <sz val="11"/>
        <rFont val="Times New Roman"/>
        <charset val="134"/>
      </rPr>
      <t>9+10+11=12</t>
    </r>
    <r>
      <rPr>
        <sz val="11"/>
        <rFont val="宋体"/>
        <charset val="134"/>
      </rPr>
      <t>）</t>
    </r>
  </si>
  <si>
    <r>
      <rPr>
        <b/>
        <sz val="11"/>
        <rFont val="宋体"/>
        <charset val="134"/>
      </rPr>
      <t>国省干线</t>
    </r>
    <r>
      <rPr>
        <b/>
        <sz val="11"/>
        <rFont val="Times New Roman"/>
        <charset val="134"/>
      </rPr>
      <t>+</t>
    </r>
    <r>
      <rPr>
        <b/>
        <sz val="11"/>
        <rFont val="宋体"/>
        <charset val="134"/>
      </rPr>
      <t>县道及代管养桥梁</t>
    </r>
  </si>
  <si>
    <r>
      <rPr>
        <sz val="11"/>
        <rFont val="宋体"/>
        <charset val="134"/>
      </rPr>
      <t>投标价（</t>
    </r>
    <r>
      <rPr>
        <sz val="11"/>
        <rFont val="Times New Roman"/>
        <charset val="134"/>
      </rPr>
      <t>6+12=13</t>
    </r>
    <r>
      <rPr>
        <sz val="11"/>
        <rFont val="宋体"/>
        <charset val="134"/>
      </rPr>
      <t>）</t>
    </r>
  </si>
  <si>
    <t>国省干线基价类清单</t>
  </si>
  <si>
    <t>线路名称：国省干线</t>
  </si>
  <si>
    <r>
      <rPr>
        <sz val="10"/>
        <rFont val="宋体"/>
        <charset val="134"/>
      </rPr>
      <t>项目编号</t>
    </r>
  </si>
  <si>
    <r>
      <rPr>
        <sz val="10"/>
        <rFont val="宋体"/>
        <charset val="134"/>
      </rPr>
      <t>项目名称</t>
    </r>
  </si>
  <si>
    <r>
      <rPr>
        <sz val="10"/>
        <rFont val="宋体"/>
        <charset val="134"/>
      </rPr>
      <t>项目特征</t>
    </r>
  </si>
  <si>
    <r>
      <rPr>
        <sz val="10"/>
        <rFont val="宋体"/>
        <charset val="134"/>
      </rPr>
      <t>单位</t>
    </r>
  </si>
  <si>
    <r>
      <rPr>
        <sz val="10"/>
        <rFont val="宋体"/>
        <charset val="134"/>
      </rPr>
      <t>数量</t>
    </r>
  </si>
  <si>
    <r>
      <rPr>
        <sz val="10"/>
        <rFont val="宋体"/>
        <charset val="134"/>
      </rPr>
      <t>单价</t>
    </r>
  </si>
  <si>
    <r>
      <rPr>
        <sz val="10"/>
        <rFont val="宋体"/>
        <charset val="134"/>
      </rPr>
      <t>合价</t>
    </r>
  </si>
  <si>
    <r>
      <rPr>
        <sz val="10"/>
        <rFont val="宋体"/>
        <charset val="134"/>
      </rPr>
      <t>单价最高限价</t>
    </r>
  </si>
  <si>
    <r>
      <rPr>
        <b/>
        <sz val="10"/>
        <rFont val="Times New Roman"/>
        <charset val="134"/>
      </rPr>
      <t>100</t>
    </r>
    <r>
      <rPr>
        <b/>
        <sz val="10"/>
        <rFont val="宋体"/>
        <charset val="134"/>
      </rPr>
      <t>章</t>
    </r>
  </si>
  <si>
    <r>
      <rPr>
        <b/>
        <sz val="10"/>
        <rFont val="宋体"/>
        <charset val="134"/>
      </rPr>
      <t>总则</t>
    </r>
  </si>
  <si>
    <r>
      <rPr>
        <sz val="10"/>
        <rFont val="宋体"/>
        <charset val="134"/>
      </rPr>
      <t>工伤保险费（国省干线最高投标限价的</t>
    </r>
    <r>
      <rPr>
        <sz val="10"/>
        <rFont val="Times New Roman"/>
        <charset val="134"/>
      </rPr>
      <t xml:space="preserve"> 3‰</t>
    </r>
    <r>
      <rPr>
        <sz val="10"/>
        <rFont val="宋体"/>
        <charset val="134"/>
      </rPr>
      <t>，固定值）</t>
    </r>
  </si>
  <si>
    <t>详见招标文件。</t>
  </si>
  <si>
    <r>
      <rPr>
        <sz val="10"/>
        <rFont val="宋体"/>
        <charset val="134"/>
      </rPr>
      <t>总额</t>
    </r>
  </si>
  <si>
    <t>/</t>
  </si>
  <si>
    <r>
      <rPr>
        <sz val="10"/>
        <rFont val="宋体"/>
        <charset val="134"/>
      </rPr>
      <t>公路标志服</t>
    </r>
  </si>
  <si>
    <r>
      <rPr>
        <sz val="10"/>
        <rFont val="Times New Roman"/>
        <charset val="134"/>
      </rPr>
      <t>2</t>
    </r>
    <r>
      <rPr>
        <sz val="10"/>
        <rFont val="宋体"/>
        <charset val="134"/>
      </rPr>
      <t>年，养护工人作业服装，春秋、冬、夏共</t>
    </r>
    <r>
      <rPr>
        <sz val="10"/>
        <rFont val="Times New Roman"/>
        <charset val="134"/>
      </rPr>
      <t>3</t>
    </r>
    <r>
      <rPr>
        <sz val="10"/>
        <rFont val="宋体"/>
        <charset val="134"/>
      </rPr>
      <t>套。</t>
    </r>
  </si>
  <si>
    <r>
      <rPr>
        <sz val="9"/>
        <rFont val="宋体"/>
        <charset val="134"/>
      </rPr>
      <t>养护基础台帐图表资料费</t>
    </r>
  </si>
  <si>
    <r>
      <rPr>
        <sz val="10"/>
        <rFont val="Times New Roman"/>
        <charset val="134"/>
      </rPr>
      <t>2</t>
    </r>
    <r>
      <rPr>
        <sz val="10"/>
        <rFont val="宋体"/>
        <charset val="134"/>
      </rPr>
      <t>年。</t>
    </r>
  </si>
  <si>
    <r>
      <rPr>
        <sz val="9"/>
        <rFont val="宋体"/>
        <charset val="134"/>
      </rPr>
      <t>日常巡视检查（国省干线）</t>
    </r>
  </si>
  <si>
    <r>
      <rPr>
        <sz val="10"/>
        <rFont val="Times New Roman"/>
        <charset val="134"/>
      </rPr>
      <t>2</t>
    </r>
    <r>
      <rPr>
        <sz val="10"/>
        <rFont val="宋体"/>
        <charset val="134"/>
      </rPr>
      <t>年，日常巡查每天至少</t>
    </r>
    <r>
      <rPr>
        <sz val="10"/>
        <rFont val="Times New Roman"/>
        <charset val="134"/>
      </rPr>
      <t>1</t>
    </r>
    <r>
      <rPr>
        <sz val="10"/>
        <rFont val="宋体"/>
        <charset val="134"/>
      </rPr>
      <t>次，夜查每月至少</t>
    </r>
    <r>
      <rPr>
        <sz val="10"/>
        <rFont val="Times New Roman"/>
        <charset val="134"/>
      </rPr>
      <t>1</t>
    </r>
    <r>
      <rPr>
        <sz val="10"/>
        <rFont val="宋体"/>
        <charset val="134"/>
      </rPr>
      <t>次。含道路、桥梁、隧道。</t>
    </r>
  </si>
  <si>
    <r>
      <rPr>
        <sz val="9"/>
        <rFont val="宋体"/>
        <charset val="134"/>
      </rPr>
      <t>桥梁经常检查（国省干线）</t>
    </r>
  </si>
  <si>
    <r>
      <rPr>
        <sz val="10"/>
        <rFont val="Times New Roman"/>
        <charset val="134"/>
      </rPr>
      <t>2</t>
    </r>
    <r>
      <rPr>
        <sz val="10"/>
        <rFont val="宋体"/>
        <charset val="134"/>
      </rPr>
      <t>年，每月</t>
    </r>
    <r>
      <rPr>
        <sz val="10"/>
        <rFont val="Times New Roman"/>
        <charset val="134"/>
      </rPr>
      <t>1</t>
    </r>
    <r>
      <rPr>
        <sz val="10"/>
        <rFont val="宋体"/>
        <charset val="134"/>
      </rPr>
      <t>次。详见招标文件。</t>
    </r>
  </si>
  <si>
    <r>
      <rPr>
        <sz val="9"/>
        <rFont val="宋体"/>
        <charset val="134"/>
      </rPr>
      <t>隧道经常检查</t>
    </r>
  </si>
  <si>
    <r>
      <rPr>
        <sz val="9"/>
        <rFont val="宋体"/>
        <charset val="134"/>
      </rPr>
      <t>一体化检测</t>
    </r>
  </si>
  <si>
    <r>
      <rPr>
        <sz val="10"/>
        <rFont val="Times New Roman"/>
        <charset val="134"/>
      </rPr>
      <t>5</t>
    </r>
    <r>
      <rPr>
        <sz val="10"/>
        <rFont val="宋体"/>
        <charset val="134"/>
      </rPr>
      <t>个月。详见招标文件。</t>
    </r>
  </si>
  <si>
    <r>
      <rPr>
        <sz val="9"/>
        <rFont val="宋体"/>
        <charset val="134"/>
      </rPr>
      <t>交调点维护</t>
    </r>
  </si>
  <si>
    <r>
      <rPr>
        <sz val="10"/>
        <rFont val="Times New Roman"/>
        <charset val="134"/>
      </rPr>
      <t>17</t>
    </r>
    <r>
      <rPr>
        <sz val="10"/>
        <rFont val="宋体"/>
        <charset val="134"/>
      </rPr>
      <t>个月。详见招标文件。</t>
    </r>
  </si>
  <si>
    <r>
      <rPr>
        <sz val="10"/>
        <rFont val="宋体"/>
        <charset val="134"/>
      </rPr>
      <t>个</t>
    </r>
  </si>
  <si>
    <r>
      <rPr>
        <sz val="9"/>
        <rFont val="宋体"/>
        <charset val="134"/>
      </rPr>
      <t>交通量调查</t>
    </r>
  </si>
  <si>
    <r>
      <rPr>
        <sz val="10"/>
        <rFont val="Times New Roman"/>
        <charset val="134"/>
      </rPr>
      <t>2</t>
    </r>
    <r>
      <rPr>
        <sz val="10"/>
        <rFont val="宋体"/>
        <charset val="134"/>
      </rPr>
      <t>年，每年</t>
    </r>
    <r>
      <rPr>
        <sz val="10"/>
        <rFont val="Times New Roman"/>
        <charset val="134"/>
      </rPr>
      <t>1</t>
    </r>
    <r>
      <rPr>
        <sz val="10"/>
        <rFont val="宋体"/>
        <charset val="134"/>
      </rPr>
      <t>次</t>
    </r>
    <r>
      <rPr>
        <sz val="10"/>
        <rFont val="Times New Roman"/>
        <charset val="134"/>
      </rPr>
      <t>24</t>
    </r>
    <r>
      <rPr>
        <sz val="10"/>
        <rFont val="宋体"/>
        <charset val="134"/>
      </rPr>
      <t>小时所有观测点，详见招标文件。</t>
    </r>
  </si>
  <si>
    <r>
      <rPr>
        <sz val="9"/>
        <rFont val="宋体"/>
        <charset val="134"/>
      </rPr>
      <t>路网中心运行维护</t>
    </r>
  </si>
  <si>
    <r>
      <rPr>
        <sz val="10"/>
        <rFont val="Times New Roman"/>
        <charset val="134"/>
      </rPr>
      <t>2</t>
    </r>
    <r>
      <rPr>
        <sz val="10"/>
        <rFont val="宋体"/>
        <charset val="134"/>
      </rPr>
      <t>年，</t>
    </r>
    <r>
      <rPr>
        <sz val="10"/>
        <rFont val="Times New Roman"/>
        <charset val="134"/>
      </rPr>
      <t>24</t>
    </r>
    <r>
      <rPr>
        <sz val="10"/>
        <rFont val="宋体"/>
        <charset val="134"/>
      </rPr>
      <t>小时值班值守，含</t>
    </r>
    <r>
      <rPr>
        <sz val="10"/>
        <rFont val="Times New Roman"/>
        <charset val="134"/>
      </rPr>
      <t>200</t>
    </r>
    <r>
      <rPr>
        <sz val="10"/>
        <rFont val="宋体"/>
        <charset val="134"/>
      </rPr>
      <t>元以下的维修材料更换。详见招标文件。</t>
    </r>
  </si>
  <si>
    <r>
      <rPr>
        <sz val="9"/>
        <rFont val="宋体"/>
        <charset val="134"/>
      </rPr>
      <t>承包人驻地建设</t>
    </r>
  </si>
  <si>
    <r>
      <rPr>
        <sz val="10"/>
        <rFont val="Times New Roman"/>
        <charset val="134"/>
      </rPr>
      <t>2</t>
    </r>
    <r>
      <rPr>
        <sz val="10"/>
        <rFont val="宋体"/>
        <charset val="134"/>
      </rPr>
      <t>年，详见招标文件。</t>
    </r>
  </si>
  <si>
    <r>
      <rPr>
        <b/>
        <sz val="10"/>
        <rFont val="Times New Roman"/>
        <charset val="134"/>
      </rPr>
      <t>200</t>
    </r>
    <r>
      <rPr>
        <b/>
        <sz val="10"/>
        <rFont val="宋体"/>
        <charset val="134"/>
      </rPr>
      <t>章</t>
    </r>
  </si>
  <si>
    <r>
      <rPr>
        <b/>
        <sz val="9"/>
        <rFont val="宋体"/>
        <charset val="134"/>
      </rPr>
      <t>路基</t>
    </r>
  </si>
  <si>
    <r>
      <rPr>
        <sz val="10"/>
        <rFont val="宋体"/>
        <charset val="134"/>
      </rPr>
      <t>清除中分带、路肩杂物</t>
    </r>
  </si>
  <si>
    <r>
      <rPr>
        <sz val="10"/>
        <rFont val="Times New Roman"/>
        <charset val="134"/>
      </rPr>
      <t>2</t>
    </r>
    <r>
      <rPr>
        <sz val="10"/>
        <rFont val="宋体"/>
        <charset val="134"/>
      </rPr>
      <t>年养护期，每周</t>
    </r>
    <r>
      <rPr>
        <sz val="10"/>
        <rFont val="Times New Roman"/>
        <charset val="134"/>
      </rPr>
      <t>3</t>
    </r>
    <r>
      <rPr>
        <sz val="10"/>
        <rFont val="宋体"/>
        <charset val="134"/>
      </rPr>
      <t>次人工清扫、捡拾</t>
    </r>
  </si>
  <si>
    <t>km</t>
  </si>
  <si>
    <r>
      <rPr>
        <sz val="10"/>
        <rFont val="宋体"/>
        <charset val="134"/>
      </rPr>
      <t>清理边沟、排水沟、截水沟</t>
    </r>
  </si>
  <si>
    <r>
      <rPr>
        <sz val="10"/>
        <rFont val="Times New Roman"/>
        <charset val="134"/>
      </rPr>
      <t>2</t>
    </r>
    <r>
      <rPr>
        <sz val="10"/>
        <rFont val="宋体"/>
        <charset val="134"/>
      </rPr>
      <t>年养护期，每月</t>
    </r>
    <r>
      <rPr>
        <sz val="10"/>
        <rFont val="Times New Roman"/>
        <charset val="134"/>
      </rPr>
      <t>2</t>
    </r>
    <r>
      <rPr>
        <sz val="10"/>
        <rFont val="宋体"/>
        <charset val="134"/>
      </rPr>
      <t>次</t>
    </r>
  </si>
  <si>
    <r>
      <rPr>
        <sz val="10"/>
        <rFont val="宋体"/>
        <charset val="134"/>
      </rPr>
      <t>整修土质路肩</t>
    </r>
  </si>
  <si>
    <r>
      <rPr>
        <sz val="10"/>
        <rFont val="Times New Roman"/>
        <charset val="134"/>
      </rPr>
      <t>2</t>
    </r>
    <r>
      <rPr>
        <sz val="10"/>
        <rFont val="宋体"/>
        <charset val="134"/>
      </rPr>
      <t>年养护期，符合公路养护技术标准</t>
    </r>
  </si>
  <si>
    <r>
      <rPr>
        <sz val="10"/>
        <rFont val="Times New Roman"/>
        <charset val="134"/>
      </rPr>
      <t>m</t>
    </r>
    <r>
      <rPr>
        <vertAlign val="superscript"/>
        <sz val="10"/>
        <rFont val="Times New Roman"/>
        <charset val="134"/>
      </rPr>
      <t>2</t>
    </r>
  </si>
  <si>
    <r>
      <rPr>
        <sz val="10"/>
        <rFont val="宋体"/>
        <charset val="134"/>
      </rPr>
      <t>修整边坡</t>
    </r>
  </si>
  <si>
    <t>中分带绿化修剪除草维护</t>
  </si>
  <si>
    <r>
      <rPr>
        <sz val="10"/>
        <rFont val="Times New Roman"/>
        <charset val="134"/>
      </rPr>
      <t>2</t>
    </r>
    <r>
      <rPr>
        <sz val="10"/>
        <rFont val="宋体"/>
        <charset val="134"/>
      </rPr>
      <t>年养护期，每年</t>
    </r>
    <r>
      <rPr>
        <sz val="10"/>
        <rFont val="Times New Roman"/>
        <charset val="134"/>
      </rPr>
      <t>8</t>
    </r>
    <r>
      <rPr>
        <sz val="10"/>
        <rFont val="宋体"/>
        <charset val="134"/>
      </rPr>
      <t>次（国省）</t>
    </r>
  </si>
  <si>
    <t>路肩割草及绿化修剪</t>
  </si>
  <si>
    <t>边坡割草及绿化修剪</t>
  </si>
  <si>
    <r>
      <rPr>
        <b/>
        <sz val="10"/>
        <rFont val="Times New Roman"/>
        <charset val="134"/>
      </rPr>
      <t>300</t>
    </r>
    <r>
      <rPr>
        <b/>
        <sz val="10"/>
        <rFont val="宋体"/>
        <charset val="134"/>
      </rPr>
      <t>章</t>
    </r>
  </si>
  <si>
    <r>
      <rPr>
        <b/>
        <sz val="9"/>
        <rFont val="宋体"/>
        <charset val="134"/>
      </rPr>
      <t>路面</t>
    </r>
  </si>
  <si>
    <t>301-1</t>
  </si>
  <si>
    <r>
      <rPr>
        <sz val="10"/>
        <rFont val="宋体"/>
        <charset val="134"/>
      </rPr>
      <t>人工清扫</t>
    </r>
  </si>
  <si>
    <r>
      <rPr>
        <sz val="10"/>
        <rFont val="Times New Roman"/>
        <charset val="134"/>
      </rPr>
      <t>2</t>
    </r>
    <r>
      <rPr>
        <sz val="10"/>
        <rFont val="宋体"/>
        <charset val="134"/>
      </rPr>
      <t>年养护期，作业频次</t>
    </r>
    <r>
      <rPr>
        <sz val="10"/>
        <rFont val="Times New Roman"/>
        <charset val="134"/>
      </rPr>
      <t>1</t>
    </r>
    <r>
      <rPr>
        <sz val="10"/>
        <rFont val="宋体"/>
        <charset val="134"/>
      </rPr>
      <t>次</t>
    </r>
    <r>
      <rPr>
        <sz val="10"/>
        <rFont val="Times New Roman"/>
        <charset val="134"/>
      </rPr>
      <t>/</t>
    </r>
    <r>
      <rPr>
        <sz val="10"/>
        <rFont val="宋体"/>
        <charset val="134"/>
      </rPr>
      <t>天</t>
    </r>
  </si>
  <si>
    <t>301-2</t>
  </si>
  <si>
    <r>
      <rPr>
        <sz val="10"/>
        <rFont val="宋体"/>
        <charset val="134"/>
      </rPr>
      <t>机械清扫</t>
    </r>
  </si>
  <si>
    <r>
      <rPr>
        <sz val="10"/>
        <rFont val="Times New Roman"/>
        <charset val="134"/>
      </rPr>
      <t>2</t>
    </r>
    <r>
      <rPr>
        <sz val="10"/>
        <rFont val="宋体"/>
        <charset val="134"/>
      </rPr>
      <t>年养护期，作业频率</t>
    </r>
    <r>
      <rPr>
        <sz val="10"/>
        <rFont val="Times New Roman"/>
        <charset val="134"/>
      </rPr>
      <t>1</t>
    </r>
    <r>
      <rPr>
        <sz val="10"/>
        <rFont val="宋体"/>
        <charset val="134"/>
      </rPr>
      <t>次</t>
    </r>
    <r>
      <rPr>
        <sz val="10"/>
        <rFont val="Times New Roman"/>
        <charset val="134"/>
      </rPr>
      <t>/</t>
    </r>
    <r>
      <rPr>
        <sz val="10"/>
        <rFont val="宋体"/>
        <charset val="134"/>
      </rPr>
      <t>天</t>
    </r>
  </si>
  <si>
    <t>301-4</t>
  </si>
  <si>
    <t>路面洒水（含绿化带）</t>
  </si>
  <si>
    <r>
      <rPr>
        <sz val="10"/>
        <rFont val="Times New Roman"/>
        <charset val="134"/>
      </rPr>
      <t>2</t>
    </r>
    <r>
      <rPr>
        <sz val="10"/>
        <rFont val="宋体"/>
        <charset val="134"/>
      </rPr>
      <t>年养护期，按实际需求（含人工、水、车辆等费用）</t>
    </r>
  </si>
  <si>
    <t>301-5</t>
  </si>
  <si>
    <r>
      <rPr>
        <sz val="10"/>
        <rFont val="宋体"/>
        <charset val="134"/>
      </rPr>
      <t>垃圾清运处理费</t>
    </r>
  </si>
  <si>
    <r>
      <rPr>
        <sz val="10"/>
        <rFont val="Times New Roman"/>
        <charset val="134"/>
      </rPr>
      <t>20</t>
    </r>
    <r>
      <rPr>
        <sz val="10"/>
        <rFont val="宋体"/>
        <charset val="134"/>
      </rPr>
      <t>个月，国五，新型环保车，含装车、</t>
    </r>
    <r>
      <rPr>
        <sz val="10"/>
        <rFont val="Times New Roman"/>
        <charset val="134"/>
      </rPr>
      <t xml:space="preserve">
</t>
    </r>
    <r>
      <rPr>
        <sz val="10"/>
        <rFont val="宋体"/>
        <charset val="134"/>
      </rPr>
      <t>运输、弃置费等。</t>
    </r>
  </si>
  <si>
    <r>
      <rPr>
        <b/>
        <sz val="10"/>
        <rFont val="Times New Roman"/>
        <charset val="134"/>
      </rPr>
      <t>400</t>
    </r>
    <r>
      <rPr>
        <b/>
        <sz val="10"/>
        <rFont val="宋体"/>
        <charset val="134"/>
      </rPr>
      <t>章</t>
    </r>
  </si>
  <si>
    <r>
      <rPr>
        <b/>
        <sz val="10"/>
        <rFont val="宋体"/>
        <charset val="134"/>
      </rPr>
      <t>桥涵</t>
    </r>
  </si>
  <si>
    <t>401</t>
  </si>
  <si>
    <r>
      <rPr>
        <sz val="10"/>
        <rFont val="宋体"/>
        <charset val="134"/>
      </rPr>
      <t>桥伸缩缝清理保养</t>
    </r>
  </si>
  <si>
    <r>
      <rPr>
        <sz val="10"/>
        <rFont val="Times New Roman"/>
        <charset val="134"/>
      </rPr>
      <t>2</t>
    </r>
    <r>
      <rPr>
        <sz val="10"/>
        <rFont val="宋体"/>
        <charset val="134"/>
      </rPr>
      <t>年养护期，每两月</t>
    </r>
    <r>
      <rPr>
        <sz val="10"/>
        <rFont val="Times New Roman"/>
        <charset val="134"/>
      </rPr>
      <t>1</t>
    </r>
    <r>
      <rPr>
        <sz val="10"/>
        <rFont val="宋体"/>
        <charset val="134"/>
      </rPr>
      <t>次</t>
    </r>
  </si>
  <si>
    <t>m</t>
  </si>
  <si>
    <t>402</t>
  </si>
  <si>
    <r>
      <rPr>
        <sz val="10"/>
        <rFont val="宋体"/>
        <charset val="134"/>
      </rPr>
      <t>疏通泄水孔</t>
    </r>
  </si>
  <si>
    <r>
      <rPr>
        <sz val="10"/>
        <rFont val="Times New Roman"/>
        <charset val="134"/>
      </rPr>
      <t>2</t>
    </r>
    <r>
      <rPr>
        <sz val="10"/>
        <rFont val="宋体"/>
        <charset val="134"/>
      </rPr>
      <t>年养护期，每月</t>
    </r>
    <r>
      <rPr>
        <sz val="10"/>
        <rFont val="Times New Roman"/>
        <charset val="134"/>
      </rPr>
      <t>1</t>
    </r>
    <r>
      <rPr>
        <sz val="10"/>
        <rFont val="宋体"/>
        <charset val="134"/>
      </rPr>
      <t>次</t>
    </r>
  </si>
  <si>
    <r>
      <rPr>
        <sz val="10"/>
        <rFont val="宋体"/>
        <charset val="134"/>
      </rPr>
      <t>道</t>
    </r>
  </si>
  <si>
    <t>404</t>
  </si>
  <si>
    <r>
      <rPr>
        <sz val="10"/>
        <rFont val="宋体"/>
        <charset val="134"/>
      </rPr>
      <t>桥梁栏杆系清洗</t>
    </r>
  </si>
  <si>
    <t>405</t>
  </si>
  <si>
    <r>
      <rPr>
        <sz val="10"/>
        <rFont val="宋体"/>
        <charset val="134"/>
      </rPr>
      <t>桥扶手护栏保洁</t>
    </r>
  </si>
  <si>
    <r>
      <rPr>
        <b/>
        <sz val="10"/>
        <rFont val="Times New Roman"/>
        <charset val="134"/>
      </rPr>
      <t>500</t>
    </r>
    <r>
      <rPr>
        <b/>
        <sz val="10"/>
        <rFont val="宋体"/>
        <charset val="134"/>
      </rPr>
      <t>章</t>
    </r>
  </si>
  <si>
    <r>
      <rPr>
        <b/>
        <sz val="10"/>
        <rFont val="宋体"/>
        <charset val="134"/>
      </rPr>
      <t>隧道</t>
    </r>
  </si>
  <si>
    <r>
      <rPr>
        <sz val="10"/>
        <rFont val="宋体"/>
        <charset val="134"/>
      </rPr>
      <t>侧墙墙面清洗（人工清洗）</t>
    </r>
  </si>
  <si>
    <r>
      <rPr>
        <sz val="10"/>
        <rFont val="宋体"/>
        <charset val="134"/>
      </rPr>
      <t>每月</t>
    </r>
    <r>
      <rPr>
        <sz val="10"/>
        <rFont val="Times New Roman"/>
        <charset val="134"/>
      </rPr>
      <t>1</t>
    </r>
    <r>
      <rPr>
        <sz val="10"/>
        <rFont val="宋体"/>
        <charset val="134"/>
      </rPr>
      <t>次</t>
    </r>
  </si>
  <si>
    <r>
      <rPr>
        <sz val="10"/>
        <rFont val="宋体"/>
        <charset val="134"/>
      </rPr>
      <t>中隔墙保洁（人工清洗）</t>
    </r>
  </si>
  <si>
    <r>
      <rPr>
        <sz val="10"/>
        <rFont val="宋体"/>
        <charset val="134"/>
      </rPr>
      <t>每两月</t>
    </r>
    <r>
      <rPr>
        <sz val="10"/>
        <rFont val="Times New Roman"/>
        <charset val="134"/>
      </rPr>
      <t>1</t>
    </r>
    <r>
      <rPr>
        <sz val="10"/>
        <rFont val="宋体"/>
        <charset val="134"/>
      </rPr>
      <t>次</t>
    </r>
  </si>
  <si>
    <r>
      <rPr>
        <sz val="10"/>
        <rFont val="宋体"/>
        <charset val="134"/>
      </rPr>
      <t>横截沟清理</t>
    </r>
  </si>
  <si>
    <r>
      <rPr>
        <sz val="10"/>
        <rFont val="宋体"/>
        <charset val="134"/>
      </rPr>
      <t>侧沟清理</t>
    </r>
  </si>
  <si>
    <r>
      <rPr>
        <sz val="10"/>
        <rFont val="宋体"/>
        <charset val="134"/>
      </rPr>
      <t>泵站日常养护（机电设备等）</t>
    </r>
  </si>
  <si>
    <r>
      <rPr>
        <b/>
        <sz val="10"/>
        <rFont val="Times New Roman"/>
        <charset val="134"/>
      </rPr>
      <t>600</t>
    </r>
    <r>
      <rPr>
        <b/>
        <sz val="10"/>
        <rFont val="宋体"/>
        <charset val="134"/>
      </rPr>
      <t>章</t>
    </r>
  </si>
  <si>
    <r>
      <rPr>
        <b/>
        <sz val="10"/>
        <rFont val="宋体"/>
        <charset val="134"/>
      </rPr>
      <t>沿线设施</t>
    </r>
  </si>
  <si>
    <t>601</t>
  </si>
  <si>
    <r>
      <rPr>
        <sz val="10"/>
        <rFont val="宋体"/>
        <charset val="134"/>
      </rPr>
      <t>里程碑、百米桩、界碑、警示桩、防眩板保洁扶正</t>
    </r>
  </si>
  <si>
    <t>602</t>
  </si>
  <si>
    <r>
      <rPr>
        <sz val="10"/>
        <rFont val="宋体"/>
        <charset val="134"/>
      </rPr>
      <t>隔离栏清理</t>
    </r>
  </si>
  <si>
    <t>603</t>
  </si>
  <si>
    <r>
      <rPr>
        <sz val="10"/>
        <rFont val="宋体"/>
        <charset val="134"/>
      </rPr>
      <t>波形钢板护拦保洁（人工配合机械）</t>
    </r>
  </si>
  <si>
    <r>
      <rPr>
        <sz val="10"/>
        <rFont val="宋体"/>
        <charset val="134"/>
      </rPr>
      <t>每季度</t>
    </r>
    <r>
      <rPr>
        <sz val="10"/>
        <rFont val="Times New Roman"/>
        <charset val="134"/>
      </rPr>
      <t>1</t>
    </r>
    <r>
      <rPr>
        <sz val="10"/>
        <rFont val="宋体"/>
        <charset val="134"/>
      </rPr>
      <t>次</t>
    </r>
  </si>
  <si>
    <t>604</t>
  </si>
  <si>
    <r>
      <rPr>
        <sz val="10"/>
        <rFont val="宋体"/>
        <charset val="134"/>
      </rPr>
      <t>声屏障保洁</t>
    </r>
  </si>
  <si>
    <r>
      <rPr>
        <sz val="10"/>
        <rFont val="宋体"/>
        <charset val="134"/>
      </rPr>
      <t>基价类小计（结转至清单汇总表）</t>
    </r>
  </si>
  <si>
    <t>国省干线单价类清单</t>
  </si>
  <si>
    <r>
      <rPr>
        <b/>
        <sz val="10"/>
        <rFont val="宋体"/>
        <charset val="134"/>
      </rPr>
      <t>路基</t>
    </r>
  </si>
  <si>
    <t>202-2</t>
  </si>
  <si>
    <r>
      <rPr>
        <sz val="10"/>
        <rFont val="宋体"/>
        <charset val="134"/>
      </rPr>
      <t>挖除旧路面</t>
    </r>
  </si>
  <si>
    <t>-a</t>
  </si>
  <si>
    <r>
      <rPr>
        <sz val="10"/>
        <rFont val="宋体"/>
        <charset val="134"/>
      </rPr>
      <t>铣刨路面</t>
    </r>
  </si>
  <si>
    <r>
      <rPr>
        <sz val="10"/>
        <rFont val="Times New Roman"/>
        <charset val="134"/>
      </rPr>
      <t>1</t>
    </r>
    <r>
      <rPr>
        <sz val="10"/>
        <rFont val="宋体"/>
        <charset val="134"/>
      </rPr>
      <t>、沥青路面铣刨</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</si>
  <si>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r>
      <rPr>
        <sz val="10"/>
        <rFont val="Times New Roman"/>
        <charset val="134"/>
      </rPr>
      <t>m</t>
    </r>
    <r>
      <rPr>
        <vertAlign val="superscript"/>
        <sz val="10"/>
        <rFont val="Times New Roman"/>
        <charset val="134"/>
      </rPr>
      <t>3</t>
    </r>
  </si>
  <si>
    <t>-b</t>
  </si>
  <si>
    <r>
      <rPr>
        <sz val="10"/>
        <rFont val="宋体"/>
        <charset val="134"/>
      </rPr>
      <t>拆除路面</t>
    </r>
  </si>
  <si>
    <r>
      <rPr>
        <sz val="10"/>
        <rFont val="Times New Roman"/>
        <charset val="134"/>
      </rPr>
      <t>1</t>
    </r>
    <r>
      <rPr>
        <sz val="10"/>
        <rFont val="宋体"/>
        <charset val="134"/>
      </rPr>
      <t>、水泥混凝土路面拆除</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</si>
  <si>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t>-c</t>
  </si>
  <si>
    <r>
      <rPr>
        <sz val="10"/>
        <rFont val="宋体"/>
        <charset val="134"/>
      </rPr>
      <t>铣刨水泥稳定碎石</t>
    </r>
  </si>
  <si>
    <r>
      <rPr>
        <sz val="10"/>
        <rFont val="Times New Roman"/>
        <charset val="134"/>
      </rPr>
      <t>1</t>
    </r>
    <r>
      <rPr>
        <sz val="10"/>
        <rFont val="宋体"/>
        <charset val="134"/>
      </rPr>
      <t>、水泥稳定碎石基层</t>
    </r>
    <r>
      <rPr>
        <sz val="10"/>
        <rFont val="Times New Roman"/>
        <charset val="134"/>
      </rPr>
      <t xml:space="preserve">
2</t>
    </r>
    <r>
      <rPr>
        <sz val="10"/>
        <rFont val="宋体"/>
        <charset val="134"/>
      </rPr>
      <t>、含废弃物的清理、运输等</t>
    </r>
    <r>
      <rPr>
        <sz val="10"/>
        <rFont val="Times New Roman"/>
        <charset val="134"/>
      </rPr>
      <t xml:space="preserve">                     
3</t>
    </r>
    <r>
      <rPr>
        <sz val="10"/>
        <rFont val="宋体"/>
        <charset val="134"/>
      </rPr>
      <t>、运距投标人自行考虑</t>
    </r>
  </si>
  <si>
    <t>202-3</t>
  </si>
  <si>
    <r>
      <rPr>
        <sz val="10"/>
        <rFont val="宋体"/>
        <charset val="134"/>
      </rPr>
      <t>拆除结构物</t>
    </r>
  </si>
  <si>
    <t>-d</t>
  </si>
  <si>
    <r>
      <rPr>
        <sz val="10"/>
        <rFont val="宋体"/>
        <charset val="134"/>
      </rPr>
      <t>金属结构</t>
    </r>
  </si>
  <si>
    <t>-1</t>
  </si>
  <si>
    <r>
      <rPr>
        <sz val="10"/>
        <rFont val="宋体"/>
        <charset val="134"/>
      </rPr>
      <t>标志牌拆除</t>
    </r>
  </si>
  <si>
    <r>
      <rPr>
        <sz val="10"/>
        <rFont val="Times New Roman"/>
        <charset val="134"/>
      </rPr>
      <t>1</t>
    </r>
    <r>
      <rPr>
        <sz val="10"/>
        <rFont val="宋体"/>
        <charset val="134"/>
      </rPr>
      <t>、单柱式或者单悬臂式标志牌及杆件拆除并运至指定位置</t>
    </r>
    <r>
      <rPr>
        <sz val="10"/>
        <rFont val="Times New Roman"/>
        <charset val="134"/>
      </rPr>
      <t xml:space="preserve">                    
2</t>
    </r>
    <r>
      <rPr>
        <sz val="10"/>
        <rFont val="宋体"/>
        <charset val="134"/>
      </rPr>
      <t>、包含施工工人、工程车、吊机等</t>
    </r>
  </si>
  <si>
    <r>
      <rPr>
        <sz val="10"/>
        <rFont val="宋体"/>
        <charset val="134"/>
      </rPr>
      <t>套</t>
    </r>
  </si>
  <si>
    <t>203-1</t>
  </si>
  <si>
    <r>
      <rPr>
        <sz val="10"/>
        <rFont val="宋体"/>
        <charset val="134"/>
      </rPr>
      <t>路基挖方</t>
    </r>
  </si>
  <si>
    <r>
      <rPr>
        <sz val="10"/>
        <rFont val="宋体"/>
        <charset val="134"/>
      </rPr>
      <t>挖土方</t>
    </r>
  </si>
  <si>
    <r>
      <rPr>
        <sz val="10"/>
        <rFont val="宋体"/>
        <charset val="134"/>
      </rPr>
      <t>挖土方（弃方）</t>
    </r>
  </si>
  <si>
    <r>
      <rPr>
        <sz val="10"/>
        <rFont val="Times New Roman"/>
        <charset val="134"/>
      </rPr>
      <t>1</t>
    </r>
    <r>
      <rPr>
        <sz val="10"/>
        <rFont val="宋体"/>
        <charset val="134"/>
      </rPr>
      <t>、挖土方（含弃方运输）</t>
    </r>
    <r>
      <rPr>
        <sz val="10"/>
        <rFont val="Times New Roman"/>
        <charset val="134"/>
      </rPr>
      <t xml:space="preserve">                      
2</t>
    </r>
    <r>
      <rPr>
        <sz val="10"/>
        <rFont val="宋体"/>
        <charset val="134"/>
      </rPr>
      <t>、运距投标人自行考虑</t>
    </r>
  </si>
  <si>
    <t>204-1</t>
  </si>
  <si>
    <r>
      <rPr>
        <sz val="10"/>
        <rFont val="宋体"/>
        <charset val="134"/>
      </rPr>
      <t>路基填筑（包括填前压实）</t>
    </r>
  </si>
  <si>
    <r>
      <rPr>
        <sz val="10"/>
        <rFont val="宋体"/>
        <charset val="134"/>
      </rPr>
      <t>借土填方</t>
    </r>
  </si>
  <si>
    <r>
      <rPr>
        <sz val="10"/>
        <rFont val="宋体"/>
        <charset val="134"/>
      </rPr>
      <t>回填素土</t>
    </r>
  </si>
  <si>
    <r>
      <rPr>
        <sz val="10"/>
        <rFont val="Times New Roman"/>
        <charset val="134"/>
      </rPr>
      <t>1</t>
    </r>
    <r>
      <rPr>
        <sz val="10"/>
        <rFont val="宋体"/>
        <charset val="134"/>
      </rPr>
      <t>、填方材料品种</t>
    </r>
    <r>
      <rPr>
        <sz val="10"/>
        <rFont val="Times New Roman"/>
        <charset val="134"/>
      </rPr>
      <t>:</t>
    </r>
    <r>
      <rPr>
        <sz val="10"/>
        <rFont val="宋体"/>
        <charset val="134"/>
      </rPr>
      <t>素土</t>
    </r>
    <r>
      <rPr>
        <sz val="10"/>
        <rFont val="Times New Roman"/>
        <charset val="134"/>
      </rPr>
      <t xml:space="preserve">
2</t>
    </r>
    <r>
      <rPr>
        <sz val="10"/>
        <rFont val="宋体"/>
        <charset val="134"/>
      </rPr>
      <t>、外购土</t>
    </r>
    <r>
      <rPr>
        <sz val="10"/>
        <rFont val="Times New Roman"/>
        <charset val="134"/>
      </rPr>
      <t xml:space="preserve">                                               
3</t>
    </r>
    <r>
      <rPr>
        <sz val="10"/>
        <rFont val="宋体"/>
        <charset val="134"/>
      </rPr>
      <t>、含土源费，运距投标人自行考虑</t>
    </r>
  </si>
  <si>
    <t>207-1</t>
  </si>
  <si>
    <r>
      <rPr>
        <sz val="10"/>
        <rFont val="宋体"/>
        <charset val="134"/>
      </rPr>
      <t>边沟</t>
    </r>
  </si>
  <si>
    <r>
      <rPr>
        <sz val="10"/>
        <rFont val="宋体"/>
        <charset val="134"/>
      </rPr>
      <t>现浇混凝土盖板</t>
    </r>
  </si>
  <si>
    <r>
      <rPr>
        <sz val="10"/>
        <rFont val="Times New Roman"/>
        <charset val="134"/>
      </rPr>
      <t>1</t>
    </r>
    <r>
      <rPr>
        <sz val="10"/>
        <rFont val="宋体"/>
        <charset val="134"/>
      </rPr>
      <t>、边沟盖板</t>
    </r>
    <r>
      <rPr>
        <sz val="10"/>
        <rFont val="Times New Roman"/>
        <charset val="134"/>
      </rPr>
      <t xml:space="preserve">
2</t>
    </r>
    <r>
      <rPr>
        <sz val="10"/>
        <rFont val="宋体"/>
        <charset val="134"/>
      </rPr>
      <t>、混凝土强度等级</t>
    </r>
    <r>
      <rPr>
        <sz val="10"/>
        <rFont val="Times New Roman"/>
        <charset val="134"/>
      </rPr>
      <t>:C30</t>
    </r>
    <r>
      <rPr>
        <sz val="10"/>
        <rFont val="宋体"/>
        <charset val="134"/>
      </rPr>
      <t>商品混凝土</t>
    </r>
    <r>
      <rPr>
        <sz val="10"/>
        <rFont val="Times New Roman"/>
        <charset val="134"/>
      </rPr>
      <t xml:space="preserve">
3</t>
    </r>
    <r>
      <rPr>
        <sz val="10"/>
        <rFont val="宋体"/>
        <charset val="134"/>
      </rPr>
      <t>、含钢筋</t>
    </r>
  </si>
  <si>
    <t>-g</t>
  </si>
  <si>
    <r>
      <rPr>
        <sz val="10"/>
        <rFont val="宋体"/>
        <charset val="134"/>
      </rPr>
      <t>边沟修复</t>
    </r>
  </si>
  <si>
    <r>
      <rPr>
        <sz val="10"/>
        <rFont val="Times New Roman"/>
        <charset val="134"/>
      </rPr>
      <t>1</t>
    </r>
    <r>
      <rPr>
        <sz val="10"/>
        <rFont val="宋体"/>
        <charset val="134"/>
      </rPr>
      <t>、</t>
    </r>
    <r>
      <rPr>
        <sz val="10"/>
        <rFont val="Times New Roman"/>
        <charset val="134"/>
      </rPr>
      <t>M10</t>
    </r>
    <r>
      <rPr>
        <sz val="10"/>
        <rFont val="宋体"/>
        <charset val="134"/>
      </rPr>
      <t>砂浆抹面修补（厚</t>
    </r>
    <r>
      <rPr>
        <sz val="10"/>
        <rFont val="Times New Roman"/>
        <charset val="134"/>
      </rPr>
      <t>5cm</t>
    </r>
    <r>
      <rPr>
        <sz val="10"/>
        <rFont val="宋体"/>
        <charset val="134"/>
      </rPr>
      <t>）</t>
    </r>
    <r>
      <rPr>
        <sz val="10"/>
        <rFont val="Times New Roman"/>
        <charset val="134"/>
      </rPr>
      <t xml:space="preserve">
2</t>
    </r>
    <r>
      <rPr>
        <sz val="10"/>
        <rFont val="宋体"/>
        <charset val="134"/>
      </rPr>
      <t>、含原损坏拆除及清运</t>
    </r>
    <r>
      <rPr>
        <sz val="10"/>
        <rFont val="Times New Roman"/>
        <charset val="134"/>
      </rPr>
      <t xml:space="preserve"> </t>
    </r>
  </si>
  <si>
    <r>
      <rPr>
        <sz val="10"/>
        <rFont val="Times New Roman"/>
        <charset val="134"/>
      </rPr>
      <t>m</t>
    </r>
    <r>
      <rPr>
        <vertAlign val="superscript"/>
        <sz val="11"/>
        <rFont val="Times New Roman"/>
        <charset val="134"/>
      </rPr>
      <t>2</t>
    </r>
  </si>
  <si>
    <t>-f</t>
  </si>
  <si>
    <r>
      <rPr>
        <sz val="10"/>
        <rFont val="宋体"/>
        <charset val="134"/>
      </rPr>
      <t>浆砌红砖砌筑</t>
    </r>
  </si>
  <si>
    <r>
      <rPr>
        <sz val="10"/>
        <rFont val="Times New Roman"/>
        <charset val="134"/>
      </rPr>
      <t>1</t>
    </r>
    <r>
      <rPr>
        <sz val="10"/>
        <rFont val="宋体"/>
        <charset val="134"/>
      </rPr>
      <t>、砖品种、规格、强度等级</t>
    </r>
    <r>
      <rPr>
        <sz val="10"/>
        <rFont val="Times New Roman"/>
        <charset val="134"/>
      </rPr>
      <t>:MU10</t>
    </r>
    <r>
      <rPr>
        <sz val="10"/>
        <rFont val="宋体"/>
        <charset val="134"/>
      </rPr>
      <t>标准砖砌筑</t>
    </r>
    <r>
      <rPr>
        <sz val="10"/>
        <rFont val="Times New Roman"/>
        <charset val="134"/>
      </rPr>
      <t xml:space="preserve">
2</t>
    </r>
    <r>
      <rPr>
        <sz val="10"/>
        <rFont val="宋体"/>
        <charset val="134"/>
      </rPr>
      <t>、砂浆强度等级</t>
    </r>
    <r>
      <rPr>
        <sz val="10"/>
        <rFont val="Times New Roman"/>
        <charset val="134"/>
      </rPr>
      <t>:M10</t>
    </r>
    <r>
      <rPr>
        <sz val="10"/>
        <rFont val="宋体"/>
        <charset val="134"/>
      </rPr>
      <t>水泥砂浆</t>
    </r>
    <r>
      <rPr>
        <sz val="10"/>
        <rFont val="Times New Roman"/>
        <charset val="134"/>
      </rPr>
      <t xml:space="preserve">
3</t>
    </r>
    <r>
      <rPr>
        <sz val="10"/>
        <rFont val="宋体"/>
        <charset val="134"/>
      </rPr>
      <t>、含勾缝、水泥砂浆抹灰等</t>
    </r>
  </si>
  <si>
    <r>
      <rPr>
        <b/>
        <sz val="10"/>
        <rFont val="宋体"/>
        <charset val="134"/>
      </rPr>
      <t>路面</t>
    </r>
  </si>
  <si>
    <t>304-4</t>
  </si>
  <si>
    <r>
      <rPr>
        <sz val="10"/>
        <rFont val="宋体"/>
        <charset val="134"/>
      </rPr>
      <t>水泥稳定碎石基层</t>
    </r>
  </si>
  <si>
    <r>
      <rPr>
        <sz val="10"/>
        <rFont val="宋体"/>
        <charset val="134"/>
      </rPr>
      <t>水泥稳定碎石</t>
    </r>
  </si>
  <si>
    <r>
      <rPr>
        <sz val="10"/>
        <rFont val="Times New Roman"/>
        <charset val="134"/>
      </rPr>
      <t>1</t>
    </r>
    <r>
      <rPr>
        <sz val="10"/>
        <rFont val="宋体"/>
        <charset val="134"/>
      </rPr>
      <t>、水泥稳定碎石基层</t>
    </r>
    <r>
      <rPr>
        <sz val="10"/>
        <rFont val="Times New Roman"/>
        <charset val="134"/>
      </rPr>
      <t xml:space="preserve">
2</t>
    </r>
    <r>
      <rPr>
        <sz val="10"/>
        <rFont val="宋体"/>
        <charset val="134"/>
      </rPr>
      <t>、建议水泥含量</t>
    </r>
    <r>
      <rPr>
        <sz val="10"/>
        <rFont val="Times New Roman"/>
        <charset val="134"/>
      </rPr>
      <t>4.5%</t>
    </r>
  </si>
  <si>
    <t>308-2</t>
  </si>
  <si>
    <r>
      <rPr>
        <sz val="10"/>
        <rFont val="宋体"/>
        <charset val="134"/>
      </rPr>
      <t>粘层</t>
    </r>
  </si>
  <si>
    <r>
      <rPr>
        <sz val="10"/>
        <rFont val="Times New Roman"/>
        <charset val="134"/>
      </rPr>
      <t>1</t>
    </r>
    <r>
      <rPr>
        <sz val="10"/>
        <rFont val="宋体"/>
        <charset val="134"/>
      </rPr>
      <t>、材料品种</t>
    </r>
    <r>
      <rPr>
        <sz val="10"/>
        <rFont val="Times New Roman"/>
        <charset val="134"/>
      </rPr>
      <t>:</t>
    </r>
    <r>
      <rPr>
        <sz val="10"/>
        <rFont val="宋体"/>
        <charset val="134"/>
      </rPr>
      <t>乳化沥青粘层</t>
    </r>
  </si>
  <si>
    <t>308-3</t>
  </si>
  <si>
    <r>
      <rPr>
        <sz val="10"/>
        <rFont val="宋体"/>
        <charset val="134"/>
      </rPr>
      <t>土工布</t>
    </r>
  </si>
  <si>
    <r>
      <rPr>
        <sz val="10"/>
        <rFont val="Times New Roman"/>
        <charset val="134"/>
      </rPr>
      <t>1</t>
    </r>
    <r>
      <rPr>
        <sz val="10"/>
        <rFont val="宋体"/>
        <charset val="134"/>
      </rPr>
      <t>、防渗土工布</t>
    </r>
  </si>
  <si>
    <t>308-4</t>
  </si>
  <si>
    <r>
      <rPr>
        <sz val="10"/>
        <rFont val="宋体"/>
        <charset val="134"/>
      </rPr>
      <t>防裂贴</t>
    </r>
  </si>
  <si>
    <r>
      <rPr>
        <sz val="10"/>
        <rFont val="Times New Roman"/>
        <charset val="134"/>
      </rPr>
      <t>1</t>
    </r>
    <r>
      <rPr>
        <sz val="10"/>
        <rFont val="宋体"/>
        <charset val="134"/>
      </rPr>
      <t>、</t>
    </r>
    <r>
      <rPr>
        <sz val="10"/>
        <rFont val="Times New Roman"/>
        <charset val="134"/>
      </rPr>
      <t>APP</t>
    </r>
    <r>
      <rPr>
        <sz val="10"/>
        <rFont val="宋体"/>
        <charset val="134"/>
      </rPr>
      <t>改性沥青油毡贴</t>
    </r>
  </si>
  <si>
    <t>311-1</t>
  </si>
  <si>
    <r>
      <rPr>
        <sz val="10"/>
        <rFont val="宋体"/>
        <charset val="134"/>
      </rPr>
      <t>细粒式改性沥青混凝土</t>
    </r>
  </si>
  <si>
    <r>
      <rPr>
        <sz val="10"/>
        <rFont val="宋体"/>
        <charset val="134"/>
      </rPr>
      <t>沥青混凝土</t>
    </r>
  </si>
  <si>
    <r>
      <rPr>
        <sz val="10"/>
        <rFont val="Times New Roman"/>
        <charset val="134"/>
      </rPr>
      <t>1</t>
    </r>
    <r>
      <rPr>
        <sz val="10"/>
        <rFont val="宋体"/>
        <charset val="134"/>
      </rPr>
      <t>、沥青混凝土种类</t>
    </r>
    <r>
      <rPr>
        <sz val="10"/>
        <rFont val="Times New Roman"/>
        <charset val="134"/>
      </rPr>
      <t>:AC-13</t>
    </r>
    <r>
      <rPr>
        <sz val="10"/>
        <rFont val="宋体"/>
        <charset val="134"/>
      </rPr>
      <t>改性沥青、玄武岩碎石</t>
    </r>
  </si>
  <si>
    <t>311-2</t>
  </si>
  <si>
    <r>
      <rPr>
        <sz val="10"/>
        <rFont val="宋体"/>
        <charset val="134"/>
      </rPr>
      <t>中粒式沥改性青混凝土</t>
    </r>
  </si>
  <si>
    <r>
      <rPr>
        <sz val="10"/>
        <rFont val="Times New Roman"/>
        <charset val="134"/>
      </rPr>
      <t>1</t>
    </r>
    <r>
      <rPr>
        <sz val="10"/>
        <rFont val="宋体"/>
        <charset val="134"/>
      </rPr>
      <t>、沥青混凝土种类</t>
    </r>
    <r>
      <rPr>
        <sz val="10"/>
        <rFont val="Times New Roman"/>
        <charset val="134"/>
      </rPr>
      <t>:AC-20</t>
    </r>
    <r>
      <rPr>
        <sz val="10"/>
        <rFont val="宋体"/>
        <charset val="134"/>
      </rPr>
      <t>改性沥青、石灰岩碎石</t>
    </r>
  </si>
  <si>
    <t>311-3</t>
  </si>
  <si>
    <r>
      <rPr>
        <sz val="10"/>
        <rFont val="Times New Roman"/>
        <charset val="134"/>
      </rPr>
      <t>SMA</t>
    </r>
    <r>
      <rPr>
        <sz val="10"/>
        <rFont val="宋体"/>
        <charset val="134"/>
      </rPr>
      <t>路面</t>
    </r>
  </si>
  <si>
    <r>
      <rPr>
        <sz val="10"/>
        <rFont val="Times New Roman"/>
        <charset val="134"/>
      </rPr>
      <t>1</t>
    </r>
    <r>
      <rPr>
        <sz val="10"/>
        <rFont val="宋体"/>
        <charset val="134"/>
      </rPr>
      <t>、沥青混凝土种类</t>
    </r>
    <r>
      <rPr>
        <sz val="10"/>
        <rFont val="Times New Roman"/>
        <charset val="134"/>
      </rPr>
      <t>:SMA-13</t>
    </r>
    <r>
      <rPr>
        <sz val="10"/>
        <rFont val="宋体"/>
        <charset val="134"/>
      </rPr>
      <t>沥青混凝土</t>
    </r>
  </si>
  <si>
    <t>312-1</t>
  </si>
  <si>
    <r>
      <rPr>
        <sz val="10"/>
        <rFont val="Times New Roman"/>
        <charset val="134"/>
      </rPr>
      <t>C30</t>
    </r>
    <r>
      <rPr>
        <sz val="10"/>
        <rFont val="宋体"/>
        <charset val="134"/>
      </rPr>
      <t>混凝土</t>
    </r>
  </si>
  <si>
    <r>
      <rPr>
        <sz val="10"/>
        <rFont val="Times New Roman"/>
        <charset val="134"/>
      </rPr>
      <t>1</t>
    </r>
    <r>
      <rPr>
        <sz val="10"/>
        <rFont val="宋体"/>
        <charset val="134"/>
      </rPr>
      <t>、道路零星修补</t>
    </r>
    <r>
      <rPr>
        <sz val="10"/>
        <rFont val="Times New Roman"/>
        <charset val="134"/>
      </rPr>
      <t xml:space="preserve">  
2</t>
    </r>
    <r>
      <rPr>
        <sz val="10"/>
        <rFont val="宋体"/>
        <charset val="134"/>
      </rPr>
      <t>、混凝土强度等级：</t>
    </r>
    <r>
      <rPr>
        <sz val="10"/>
        <rFont val="Times New Roman"/>
        <charset val="134"/>
      </rPr>
      <t>C30</t>
    </r>
  </si>
  <si>
    <t>312-2</t>
  </si>
  <si>
    <r>
      <rPr>
        <sz val="10"/>
        <rFont val="宋体"/>
        <charset val="134"/>
      </rPr>
      <t>现浇构件钢筋</t>
    </r>
  </si>
  <si>
    <r>
      <rPr>
        <sz val="10"/>
        <rFont val="Times New Roman"/>
        <charset val="134"/>
      </rPr>
      <t>1</t>
    </r>
    <r>
      <rPr>
        <sz val="10"/>
        <rFont val="宋体"/>
        <charset val="134"/>
      </rPr>
      <t>、包含</t>
    </r>
    <r>
      <rPr>
        <sz val="10"/>
        <rFont val="Times New Roman"/>
        <charset val="134"/>
      </rPr>
      <t>HPB300</t>
    </r>
    <r>
      <rPr>
        <sz val="10"/>
        <rFont val="宋体"/>
        <charset val="134"/>
      </rPr>
      <t>、</t>
    </r>
    <r>
      <rPr>
        <sz val="10"/>
        <rFont val="Times New Roman"/>
        <charset val="134"/>
      </rPr>
      <t>HRB400</t>
    </r>
    <r>
      <rPr>
        <sz val="10"/>
        <rFont val="宋体"/>
        <charset val="134"/>
      </rPr>
      <t>、钢筋网等制作和安装</t>
    </r>
  </si>
  <si>
    <t>t</t>
  </si>
  <si>
    <t>313-5</t>
  </si>
  <si>
    <r>
      <rPr>
        <sz val="10"/>
        <rFont val="宋体"/>
        <charset val="134"/>
      </rPr>
      <t>路缘石</t>
    </r>
  </si>
  <si>
    <r>
      <rPr>
        <sz val="10"/>
        <rFont val="宋体"/>
        <charset val="134"/>
      </rPr>
      <t>更换混凝土平石</t>
    </r>
  </si>
  <si>
    <r>
      <rPr>
        <sz val="10"/>
        <rFont val="Times New Roman"/>
        <charset val="134"/>
      </rPr>
      <t>1</t>
    </r>
    <r>
      <rPr>
        <sz val="10"/>
        <rFont val="宋体"/>
        <charset val="134"/>
      </rPr>
      <t>、拆除并更换</t>
    </r>
    <r>
      <rPr>
        <sz val="10"/>
        <rFont val="Times New Roman"/>
        <charset val="134"/>
      </rPr>
      <t>C30</t>
    </r>
    <r>
      <rPr>
        <sz val="10"/>
        <rFont val="宋体"/>
        <charset val="134"/>
      </rPr>
      <t>混凝土平石（</t>
    </r>
    <r>
      <rPr>
        <sz val="10"/>
        <rFont val="Times New Roman"/>
        <charset val="134"/>
      </rPr>
      <t>0.75*0.3*0.12m</t>
    </r>
    <r>
      <rPr>
        <sz val="10"/>
        <rFont val="宋体"/>
        <charset val="134"/>
      </rPr>
      <t>）</t>
    </r>
  </si>
  <si>
    <r>
      <rPr>
        <sz val="10"/>
        <rFont val="宋体"/>
        <charset val="134"/>
      </rPr>
      <t>更换混凝土侧石</t>
    </r>
  </si>
  <si>
    <r>
      <rPr>
        <sz val="10"/>
        <rFont val="Times New Roman"/>
        <charset val="134"/>
      </rPr>
      <t>1</t>
    </r>
    <r>
      <rPr>
        <sz val="10"/>
        <rFont val="宋体"/>
        <charset val="134"/>
      </rPr>
      <t>、拆除并更换</t>
    </r>
    <r>
      <rPr>
        <sz val="10"/>
        <rFont val="Times New Roman"/>
        <charset val="134"/>
      </rPr>
      <t>C30</t>
    </r>
    <r>
      <rPr>
        <sz val="10"/>
        <rFont val="宋体"/>
        <charset val="134"/>
      </rPr>
      <t>混凝土侧石（</t>
    </r>
    <r>
      <rPr>
        <sz val="10"/>
        <rFont val="Times New Roman"/>
        <charset val="134"/>
      </rPr>
      <t>0.75*0.55*0.15m</t>
    </r>
    <r>
      <rPr>
        <sz val="10"/>
        <rFont val="宋体"/>
        <charset val="134"/>
      </rPr>
      <t>）</t>
    </r>
  </si>
  <si>
    <r>
      <rPr>
        <sz val="10"/>
        <rFont val="宋体"/>
        <charset val="134"/>
      </rPr>
      <t>更换混凝土异型路缘石</t>
    </r>
  </si>
  <si>
    <r>
      <rPr>
        <sz val="10"/>
        <rFont val="Times New Roman"/>
        <charset val="134"/>
      </rPr>
      <t>1</t>
    </r>
    <r>
      <rPr>
        <sz val="10"/>
        <rFont val="宋体"/>
        <charset val="134"/>
      </rPr>
      <t>、拆除并更换</t>
    </r>
    <r>
      <rPr>
        <sz val="10"/>
        <rFont val="Times New Roman"/>
        <charset val="134"/>
      </rPr>
      <t>C30</t>
    </r>
    <r>
      <rPr>
        <sz val="10"/>
        <rFont val="宋体"/>
        <charset val="134"/>
      </rPr>
      <t>混凝土异型路缘石</t>
    </r>
  </si>
  <si>
    <r>
      <rPr>
        <sz val="10"/>
        <rFont val="宋体"/>
        <charset val="134"/>
      </rPr>
      <t>花岗岩侧石</t>
    </r>
  </si>
  <si>
    <r>
      <rPr>
        <sz val="10"/>
        <rFont val="Times New Roman"/>
        <charset val="134"/>
      </rPr>
      <t>1</t>
    </r>
    <r>
      <rPr>
        <sz val="10"/>
        <rFont val="宋体"/>
        <charset val="134"/>
      </rPr>
      <t>、拆除并更换花岗岩侧石</t>
    </r>
  </si>
  <si>
    <t>313-6</t>
  </si>
  <si>
    <r>
      <rPr>
        <sz val="10"/>
        <rFont val="宋体"/>
        <charset val="134"/>
      </rPr>
      <t>彩色混凝土路面维修</t>
    </r>
  </si>
  <si>
    <r>
      <rPr>
        <sz val="10"/>
        <rFont val="Times New Roman"/>
        <charset val="134"/>
      </rPr>
      <t>1</t>
    </r>
    <r>
      <rPr>
        <sz val="10"/>
        <rFont val="宋体"/>
        <charset val="134"/>
      </rPr>
      <t>、厚度</t>
    </r>
    <r>
      <rPr>
        <sz val="10"/>
        <rFont val="Times New Roman"/>
        <charset val="134"/>
      </rPr>
      <t>:10cm</t>
    </r>
  </si>
  <si>
    <t>313-8</t>
  </si>
  <si>
    <r>
      <rPr>
        <sz val="10"/>
        <rFont val="宋体"/>
        <charset val="134"/>
      </rPr>
      <t>人行道</t>
    </r>
  </si>
  <si>
    <r>
      <rPr>
        <sz val="10"/>
        <rFont val="宋体"/>
        <charset val="134"/>
      </rPr>
      <t>人行道面包砖</t>
    </r>
  </si>
  <si>
    <r>
      <rPr>
        <sz val="10"/>
        <rFont val="Times New Roman"/>
        <charset val="134"/>
      </rPr>
      <t>1</t>
    </r>
    <r>
      <rPr>
        <sz val="10"/>
        <rFont val="宋体"/>
        <charset val="134"/>
      </rPr>
      <t>、人行道面包砖厚</t>
    </r>
    <r>
      <rPr>
        <sz val="10"/>
        <rFont val="Times New Roman"/>
        <charset val="134"/>
      </rPr>
      <t>6cm
2</t>
    </r>
    <r>
      <rPr>
        <sz val="10"/>
        <rFont val="宋体"/>
        <charset val="134"/>
      </rPr>
      <t>、</t>
    </r>
    <r>
      <rPr>
        <sz val="10"/>
        <rFont val="Times New Roman"/>
        <charset val="134"/>
      </rPr>
      <t>25mm</t>
    </r>
    <r>
      <rPr>
        <sz val="10"/>
        <rFont val="宋体"/>
        <charset val="134"/>
      </rPr>
      <t>厚</t>
    </r>
    <r>
      <rPr>
        <sz val="10"/>
        <rFont val="Times New Roman"/>
        <charset val="134"/>
      </rPr>
      <t>1:2.5</t>
    </r>
    <r>
      <rPr>
        <sz val="10"/>
        <rFont val="宋体"/>
        <charset val="134"/>
      </rPr>
      <t>水泥砂浆</t>
    </r>
  </si>
  <si>
    <r>
      <rPr>
        <sz val="10"/>
        <rFont val="宋体"/>
        <charset val="134"/>
      </rPr>
      <t>人行道火烧板</t>
    </r>
  </si>
  <si>
    <r>
      <rPr>
        <sz val="10"/>
        <rFont val="Times New Roman"/>
        <charset val="134"/>
      </rPr>
      <t>1</t>
    </r>
    <r>
      <rPr>
        <sz val="10"/>
        <rFont val="宋体"/>
        <charset val="134"/>
      </rPr>
      <t>、人行道火烧板厚</t>
    </r>
    <r>
      <rPr>
        <sz val="10"/>
        <rFont val="Times New Roman"/>
        <charset val="134"/>
      </rPr>
      <t>2-3cm
2</t>
    </r>
    <r>
      <rPr>
        <sz val="10"/>
        <rFont val="宋体"/>
        <charset val="134"/>
      </rPr>
      <t>、</t>
    </r>
    <r>
      <rPr>
        <sz val="10"/>
        <rFont val="Times New Roman"/>
        <charset val="134"/>
      </rPr>
      <t>30mm</t>
    </r>
    <r>
      <rPr>
        <sz val="10"/>
        <rFont val="宋体"/>
        <charset val="134"/>
      </rPr>
      <t>厚</t>
    </r>
    <r>
      <rPr>
        <sz val="10"/>
        <rFont val="Times New Roman"/>
        <charset val="134"/>
      </rPr>
      <t>1:2.5</t>
    </r>
    <r>
      <rPr>
        <sz val="10"/>
        <rFont val="宋体"/>
        <charset val="134"/>
      </rPr>
      <t>水泥砂浆</t>
    </r>
  </si>
  <si>
    <t>314-1</t>
  </si>
  <si>
    <r>
      <rPr>
        <sz val="10"/>
        <rFont val="宋体"/>
        <charset val="134"/>
      </rPr>
      <t>管道工程</t>
    </r>
  </si>
  <si>
    <r>
      <rPr>
        <sz val="10"/>
        <rFont val="Times New Roman"/>
        <charset val="134"/>
      </rPr>
      <t>φ110mmPVC</t>
    </r>
    <r>
      <rPr>
        <sz val="10"/>
        <rFont val="宋体"/>
        <charset val="134"/>
      </rPr>
      <t>雨水管</t>
    </r>
  </si>
  <si>
    <r>
      <rPr>
        <sz val="10"/>
        <rFont val="Times New Roman"/>
        <charset val="134"/>
      </rPr>
      <t>1</t>
    </r>
    <r>
      <rPr>
        <sz val="10"/>
        <rFont val="宋体"/>
        <charset val="134"/>
      </rPr>
      <t>、材质及规格</t>
    </r>
    <r>
      <rPr>
        <sz val="10"/>
        <rFont val="Times New Roman"/>
        <charset val="134"/>
      </rPr>
      <t>:φ110mmPVC</t>
    </r>
    <r>
      <rPr>
        <sz val="10"/>
        <rFont val="宋体"/>
        <charset val="134"/>
      </rPr>
      <t>塑料管</t>
    </r>
    <r>
      <rPr>
        <sz val="10"/>
        <rFont val="Times New Roman"/>
        <charset val="134"/>
      </rPr>
      <t xml:space="preserve">
2</t>
    </r>
    <r>
      <rPr>
        <sz val="10"/>
        <rFont val="宋体"/>
        <charset val="134"/>
      </rPr>
      <t>、管道检验及试验要求</t>
    </r>
    <r>
      <rPr>
        <sz val="10"/>
        <rFont val="Times New Roman"/>
        <charset val="134"/>
      </rPr>
      <t>:</t>
    </r>
    <r>
      <rPr>
        <sz val="10"/>
        <rFont val="宋体"/>
        <charset val="134"/>
      </rPr>
      <t>满足验收</t>
    </r>
    <r>
      <rPr>
        <sz val="10"/>
        <rFont val="Times New Roman"/>
        <charset val="134"/>
      </rPr>
      <t xml:space="preserve">
</t>
    </r>
    <r>
      <rPr>
        <sz val="10"/>
        <rFont val="宋体"/>
        <charset val="134"/>
      </rPr>
      <t>规范要求</t>
    </r>
    <r>
      <rPr>
        <sz val="10"/>
        <rFont val="Times New Roman"/>
        <charset val="134"/>
      </rPr>
      <t xml:space="preserve">
3</t>
    </r>
    <r>
      <rPr>
        <sz val="10"/>
        <rFont val="宋体"/>
        <charset val="134"/>
      </rPr>
      <t>、含开槽、管道土方开挖、沟槽回填、清理、运输、接口、施工措施等一切费用</t>
    </r>
  </si>
  <si>
    <r>
      <rPr>
        <sz val="10"/>
        <rFont val="Times New Roman"/>
        <charset val="134"/>
      </rPr>
      <t>D300</t>
    </r>
    <r>
      <rPr>
        <sz val="10"/>
        <rFont val="宋体"/>
        <charset val="134"/>
      </rPr>
      <t>双壁波纹缠绕管</t>
    </r>
  </si>
  <si>
    <r>
      <rPr>
        <sz val="10"/>
        <rFont val="Times New Roman"/>
        <charset val="134"/>
      </rPr>
      <t>1</t>
    </r>
    <r>
      <rPr>
        <sz val="10"/>
        <rFont val="宋体"/>
        <charset val="134"/>
      </rPr>
      <t>、材质及规格</t>
    </r>
    <r>
      <rPr>
        <sz val="10"/>
        <rFont val="Times New Roman"/>
        <charset val="134"/>
      </rPr>
      <t>:D300</t>
    </r>
    <r>
      <rPr>
        <sz val="10"/>
        <rFont val="宋体"/>
        <charset val="134"/>
      </rPr>
      <t>双壁波纹缠绕管</t>
    </r>
    <r>
      <rPr>
        <sz val="10"/>
        <rFont val="Times New Roman"/>
        <charset val="134"/>
      </rPr>
      <t xml:space="preserve">
2</t>
    </r>
    <r>
      <rPr>
        <sz val="10"/>
        <rFont val="宋体"/>
        <charset val="134"/>
      </rPr>
      <t>、管道检验及试验要求</t>
    </r>
    <r>
      <rPr>
        <sz val="10"/>
        <rFont val="Times New Roman"/>
        <charset val="134"/>
      </rPr>
      <t>:</t>
    </r>
    <r>
      <rPr>
        <sz val="10"/>
        <rFont val="宋体"/>
        <charset val="134"/>
      </rPr>
      <t>满足验收规范要求</t>
    </r>
    <r>
      <rPr>
        <sz val="10"/>
        <rFont val="Times New Roman"/>
        <charset val="134"/>
      </rPr>
      <t xml:space="preserve">
3</t>
    </r>
    <r>
      <rPr>
        <sz val="10"/>
        <rFont val="宋体"/>
        <charset val="134"/>
      </rPr>
      <t>、含管道土方开挖、支护、降水、沟槽回填、清理、运输、接口、施工措施等一切费用</t>
    </r>
  </si>
  <si>
    <r>
      <rPr>
        <sz val="10"/>
        <rFont val="Times New Roman"/>
        <charset val="134"/>
      </rPr>
      <t>D400</t>
    </r>
    <r>
      <rPr>
        <sz val="10"/>
        <rFont val="宋体"/>
        <charset val="134"/>
      </rPr>
      <t>双壁波纹缠绕管</t>
    </r>
  </si>
  <si>
    <r>
      <rPr>
        <sz val="10"/>
        <rFont val="Times New Roman"/>
        <charset val="134"/>
      </rPr>
      <t>1</t>
    </r>
    <r>
      <rPr>
        <sz val="10"/>
        <rFont val="宋体"/>
        <charset val="134"/>
      </rPr>
      <t>、材质及规格</t>
    </r>
    <r>
      <rPr>
        <sz val="10"/>
        <rFont val="Times New Roman"/>
        <charset val="134"/>
      </rPr>
      <t>:D400</t>
    </r>
    <r>
      <rPr>
        <sz val="10"/>
        <rFont val="宋体"/>
        <charset val="134"/>
      </rPr>
      <t>双壁波纹缠绕管</t>
    </r>
    <r>
      <rPr>
        <sz val="10"/>
        <rFont val="Times New Roman"/>
        <charset val="134"/>
      </rPr>
      <t xml:space="preserve">
2</t>
    </r>
    <r>
      <rPr>
        <sz val="10"/>
        <rFont val="宋体"/>
        <charset val="134"/>
      </rPr>
      <t>、管道检验及试验要求</t>
    </r>
    <r>
      <rPr>
        <sz val="10"/>
        <rFont val="Times New Roman"/>
        <charset val="134"/>
      </rPr>
      <t>:</t>
    </r>
    <r>
      <rPr>
        <sz val="10"/>
        <rFont val="宋体"/>
        <charset val="134"/>
      </rPr>
      <t>满足验收规范要求</t>
    </r>
    <r>
      <rPr>
        <sz val="10"/>
        <rFont val="Times New Roman"/>
        <charset val="134"/>
      </rPr>
      <t xml:space="preserve">
3</t>
    </r>
    <r>
      <rPr>
        <sz val="10"/>
        <rFont val="宋体"/>
        <charset val="134"/>
      </rPr>
      <t>、含管道土方开挖、支护、降水、沟槽回填、清理、运输、接口、施工措施等一切费用</t>
    </r>
  </si>
  <si>
    <t>-e</t>
  </si>
  <si>
    <r>
      <rPr>
        <sz val="10"/>
        <rFont val="Times New Roman"/>
        <charset val="134"/>
      </rPr>
      <t>D500</t>
    </r>
    <r>
      <rPr>
        <sz val="10"/>
        <rFont val="宋体"/>
        <charset val="134"/>
      </rPr>
      <t>双壁波纹缠绕管</t>
    </r>
  </si>
  <si>
    <r>
      <rPr>
        <sz val="10"/>
        <rFont val="Times New Roman"/>
        <charset val="134"/>
      </rPr>
      <t>1</t>
    </r>
    <r>
      <rPr>
        <sz val="10"/>
        <rFont val="宋体"/>
        <charset val="134"/>
      </rPr>
      <t>、材质及规格</t>
    </r>
    <r>
      <rPr>
        <sz val="10"/>
        <rFont val="Times New Roman"/>
        <charset val="134"/>
      </rPr>
      <t>:D500</t>
    </r>
    <r>
      <rPr>
        <sz val="10"/>
        <rFont val="宋体"/>
        <charset val="134"/>
      </rPr>
      <t>双壁波纹缠绕管</t>
    </r>
    <r>
      <rPr>
        <sz val="10"/>
        <rFont val="Times New Roman"/>
        <charset val="134"/>
      </rPr>
      <t xml:space="preserve">
2</t>
    </r>
    <r>
      <rPr>
        <sz val="10"/>
        <rFont val="宋体"/>
        <charset val="134"/>
      </rPr>
      <t>、管道检验及试验要求</t>
    </r>
    <r>
      <rPr>
        <sz val="10"/>
        <rFont val="Times New Roman"/>
        <charset val="134"/>
      </rPr>
      <t>:</t>
    </r>
    <r>
      <rPr>
        <sz val="10"/>
        <rFont val="宋体"/>
        <charset val="134"/>
      </rPr>
      <t>满足验收规范要求</t>
    </r>
    <r>
      <rPr>
        <sz val="10"/>
        <rFont val="Times New Roman"/>
        <charset val="134"/>
      </rPr>
      <t xml:space="preserve">
3</t>
    </r>
    <r>
      <rPr>
        <sz val="10"/>
        <rFont val="宋体"/>
        <charset val="134"/>
      </rPr>
      <t>、含管道土方开挖、支护、降水、沟槽回填、清理、运输、接口、施工措施等一切费用</t>
    </r>
  </si>
  <si>
    <r>
      <rPr>
        <sz val="10"/>
        <rFont val="Times New Roman"/>
        <charset val="134"/>
      </rPr>
      <t>D600</t>
    </r>
    <r>
      <rPr>
        <sz val="10"/>
        <rFont val="宋体"/>
        <charset val="134"/>
      </rPr>
      <t>双壁波纹缠绕管</t>
    </r>
  </si>
  <si>
    <r>
      <rPr>
        <sz val="10"/>
        <rFont val="Times New Roman"/>
        <charset val="134"/>
      </rPr>
      <t>1</t>
    </r>
    <r>
      <rPr>
        <sz val="10"/>
        <rFont val="宋体"/>
        <charset val="134"/>
      </rPr>
      <t>、材质及规格</t>
    </r>
    <r>
      <rPr>
        <sz val="10"/>
        <rFont val="Times New Roman"/>
        <charset val="134"/>
      </rPr>
      <t>:D600</t>
    </r>
    <r>
      <rPr>
        <sz val="10"/>
        <rFont val="宋体"/>
        <charset val="134"/>
      </rPr>
      <t>双壁波纹缠绕管</t>
    </r>
    <r>
      <rPr>
        <sz val="10"/>
        <rFont val="Times New Roman"/>
        <charset val="134"/>
      </rPr>
      <t xml:space="preserve">
2</t>
    </r>
    <r>
      <rPr>
        <sz val="10"/>
        <rFont val="宋体"/>
        <charset val="134"/>
      </rPr>
      <t>、管道检验及试验要求</t>
    </r>
    <r>
      <rPr>
        <sz val="10"/>
        <rFont val="Times New Roman"/>
        <charset val="134"/>
      </rPr>
      <t>:</t>
    </r>
    <r>
      <rPr>
        <sz val="10"/>
        <rFont val="宋体"/>
        <charset val="134"/>
      </rPr>
      <t>满足验收规范要求</t>
    </r>
    <r>
      <rPr>
        <sz val="10"/>
        <rFont val="Times New Roman"/>
        <charset val="134"/>
      </rPr>
      <t xml:space="preserve">
3</t>
    </r>
    <r>
      <rPr>
        <sz val="10"/>
        <rFont val="宋体"/>
        <charset val="134"/>
      </rPr>
      <t>、含沟槽开挖、回填、清理及运输等</t>
    </r>
  </si>
  <si>
    <r>
      <rPr>
        <sz val="10"/>
        <rFont val="Times New Roman"/>
        <charset val="134"/>
      </rPr>
      <t>D600</t>
    </r>
    <r>
      <rPr>
        <sz val="10"/>
        <rFont val="宋体"/>
        <charset val="134"/>
      </rPr>
      <t>混凝土管</t>
    </r>
  </si>
  <si>
    <r>
      <rPr>
        <sz val="10"/>
        <rFont val="Times New Roman"/>
        <charset val="134"/>
      </rPr>
      <t>1</t>
    </r>
    <r>
      <rPr>
        <sz val="10"/>
        <rFont val="宋体"/>
        <charset val="134"/>
      </rPr>
      <t>、混凝土管</t>
    </r>
    <r>
      <rPr>
        <sz val="10"/>
        <rFont val="Times New Roman"/>
        <charset val="134"/>
      </rPr>
      <t>600                                              2</t>
    </r>
    <r>
      <rPr>
        <sz val="10"/>
        <rFont val="宋体"/>
        <charset val="134"/>
      </rPr>
      <t>、钢筋混凝土管采用采用</t>
    </r>
    <r>
      <rPr>
        <sz val="10"/>
        <rFont val="Times New Roman"/>
        <charset val="134"/>
      </rPr>
      <t>180</t>
    </r>
    <r>
      <rPr>
        <vertAlign val="superscript"/>
        <sz val="10"/>
        <rFont val="宋体"/>
        <charset val="134"/>
      </rPr>
      <t>。</t>
    </r>
    <r>
      <rPr>
        <sz val="10"/>
        <rFont val="宋体"/>
        <charset val="134"/>
      </rPr>
      <t>混凝土基础（详见图集</t>
    </r>
    <r>
      <rPr>
        <sz val="10"/>
        <rFont val="Times New Roman"/>
        <charset val="134"/>
      </rPr>
      <t>06MS201-1</t>
    </r>
    <r>
      <rPr>
        <sz val="10"/>
        <rFont val="宋体"/>
        <charset val="134"/>
      </rPr>
      <t>第</t>
    </r>
    <r>
      <rPr>
        <sz val="10"/>
        <rFont val="Times New Roman"/>
        <charset val="134"/>
      </rPr>
      <t>17</t>
    </r>
    <r>
      <rPr>
        <sz val="10"/>
        <rFont val="宋体"/>
        <charset val="134"/>
      </rPr>
      <t>页）</t>
    </r>
    <r>
      <rPr>
        <sz val="10"/>
        <rFont val="Times New Roman"/>
        <charset val="134"/>
      </rPr>
      <t xml:space="preserve">                3</t>
    </r>
    <r>
      <rPr>
        <sz val="10"/>
        <rFont val="宋体"/>
        <charset val="134"/>
      </rPr>
      <t>、含管道土方开挖、支护、降水、沟槽素土回填、清理、运输、承插式橡胶圈接口、施工措施等一切费用</t>
    </r>
  </si>
  <si>
    <t>-h</t>
  </si>
  <si>
    <r>
      <rPr>
        <sz val="10"/>
        <rFont val="宋体"/>
        <charset val="134"/>
      </rPr>
      <t>砂石包封</t>
    </r>
  </si>
  <si>
    <r>
      <rPr>
        <sz val="10"/>
        <rFont val="Times New Roman"/>
        <charset val="134"/>
      </rPr>
      <t>1</t>
    </r>
    <r>
      <rPr>
        <sz val="10"/>
        <rFont val="宋体"/>
        <charset val="134"/>
      </rPr>
      <t>、砂石包封</t>
    </r>
  </si>
  <si>
    <t>314-8</t>
  </si>
  <si>
    <r>
      <rPr>
        <sz val="10"/>
        <rFont val="宋体"/>
        <charset val="134"/>
      </rPr>
      <t>排水附属</t>
    </r>
  </si>
  <si>
    <r>
      <rPr>
        <sz val="10"/>
        <rFont val="宋体"/>
        <charset val="134"/>
      </rPr>
      <t>雨水篦更换</t>
    </r>
  </si>
  <si>
    <r>
      <rPr>
        <sz val="10"/>
        <rFont val="Times New Roman"/>
        <charset val="134"/>
      </rPr>
      <t>1</t>
    </r>
    <r>
      <rPr>
        <sz val="10"/>
        <rFont val="宋体"/>
        <charset val="134"/>
      </rPr>
      <t>、雨水篦子更换</t>
    </r>
  </si>
  <si>
    <r>
      <rPr>
        <sz val="10"/>
        <rFont val="宋体"/>
        <charset val="134"/>
      </rPr>
      <t>块</t>
    </r>
  </si>
  <si>
    <r>
      <rPr>
        <sz val="10"/>
        <rFont val="宋体"/>
        <charset val="134"/>
      </rPr>
      <t>雨污水井盖升高</t>
    </r>
  </si>
  <si>
    <r>
      <rPr>
        <sz val="10"/>
        <rFont val="Times New Roman"/>
        <charset val="134"/>
      </rPr>
      <t>1</t>
    </r>
    <r>
      <rPr>
        <sz val="10"/>
        <rFont val="宋体"/>
        <charset val="134"/>
      </rPr>
      <t>、雨污水井维修，井盖升高</t>
    </r>
    <r>
      <rPr>
        <sz val="10"/>
        <rFont val="Times New Roman"/>
        <charset val="134"/>
      </rPr>
      <t>30cm</t>
    </r>
    <r>
      <rPr>
        <sz val="10"/>
        <rFont val="宋体"/>
        <charset val="134"/>
      </rPr>
      <t>以内</t>
    </r>
    <r>
      <rPr>
        <sz val="10"/>
        <rFont val="Times New Roman"/>
        <charset val="134"/>
      </rPr>
      <t>500*350mm</t>
    </r>
    <r>
      <rPr>
        <sz val="10"/>
        <rFont val="宋体"/>
        <charset val="134"/>
      </rPr>
      <t>以内（不更换井盖）</t>
    </r>
  </si>
  <si>
    <r>
      <rPr>
        <sz val="10"/>
        <rFont val="宋体"/>
        <charset val="134"/>
      </rPr>
      <t>座</t>
    </r>
  </si>
  <si>
    <r>
      <rPr>
        <sz val="10"/>
        <rFont val="Times New Roman"/>
        <charset val="134"/>
      </rPr>
      <t>1</t>
    </r>
    <r>
      <rPr>
        <sz val="10"/>
        <rFont val="宋体"/>
        <charset val="134"/>
      </rPr>
      <t>、雨污水井维修，井盖升高</t>
    </r>
    <r>
      <rPr>
        <sz val="10"/>
        <rFont val="Times New Roman"/>
        <charset val="134"/>
      </rPr>
      <t>30cm</t>
    </r>
    <r>
      <rPr>
        <sz val="10"/>
        <rFont val="宋体"/>
        <charset val="134"/>
      </rPr>
      <t>以内</t>
    </r>
    <r>
      <rPr>
        <sz val="10"/>
        <rFont val="Times New Roman"/>
        <charset val="134"/>
      </rPr>
      <t>500*350mm</t>
    </r>
    <r>
      <rPr>
        <sz val="10"/>
        <rFont val="宋体"/>
        <charset val="134"/>
      </rPr>
      <t>以上（不更换井盖）</t>
    </r>
  </si>
  <si>
    <r>
      <rPr>
        <sz val="10"/>
        <rFont val="宋体"/>
        <charset val="134"/>
      </rPr>
      <t>更换预制沟盖板</t>
    </r>
  </si>
  <si>
    <r>
      <rPr>
        <sz val="10"/>
        <rFont val="Times New Roman"/>
        <charset val="134"/>
      </rPr>
      <t>1</t>
    </r>
    <r>
      <rPr>
        <sz val="10"/>
        <rFont val="宋体"/>
        <charset val="134"/>
      </rPr>
      <t>、混凝土强度等级</t>
    </r>
    <r>
      <rPr>
        <sz val="10"/>
        <rFont val="Times New Roman"/>
        <charset val="134"/>
      </rPr>
      <t>:C30
2</t>
    </r>
    <r>
      <rPr>
        <sz val="10"/>
        <rFont val="宋体"/>
        <charset val="134"/>
      </rPr>
      <t>、拆除原有破损沟盖板，并垃圾外运弃置</t>
    </r>
    <r>
      <rPr>
        <sz val="10"/>
        <rFont val="Times New Roman"/>
        <charset val="134"/>
      </rPr>
      <t xml:space="preserve">
3</t>
    </r>
    <r>
      <rPr>
        <sz val="10"/>
        <rFont val="宋体"/>
        <charset val="134"/>
      </rPr>
      <t>、更换预制沟盖板</t>
    </r>
    <r>
      <rPr>
        <sz val="10"/>
        <rFont val="Times New Roman"/>
        <charset val="134"/>
      </rPr>
      <t>(</t>
    </r>
    <r>
      <rPr>
        <sz val="10"/>
        <rFont val="宋体"/>
        <charset val="134"/>
      </rPr>
      <t>含钢筋）</t>
    </r>
  </si>
  <si>
    <r>
      <rPr>
        <sz val="10"/>
        <rFont val="宋体"/>
        <charset val="134"/>
      </rPr>
      <t>排水构筑物</t>
    </r>
  </si>
  <si>
    <r>
      <rPr>
        <sz val="10"/>
        <rFont val="Times New Roman"/>
        <charset val="134"/>
      </rPr>
      <t>1</t>
    </r>
    <r>
      <rPr>
        <sz val="10"/>
        <rFont val="宋体"/>
        <charset val="134"/>
      </rPr>
      <t>、名称、部位</t>
    </r>
    <r>
      <rPr>
        <sz val="10"/>
        <rFont val="Times New Roman"/>
        <charset val="134"/>
      </rPr>
      <t>:</t>
    </r>
    <r>
      <rPr>
        <sz val="10"/>
        <rFont val="宋体"/>
        <charset val="134"/>
      </rPr>
      <t>排水构筑物</t>
    </r>
    <r>
      <rPr>
        <sz val="10"/>
        <rFont val="Times New Roman"/>
        <charset val="134"/>
      </rPr>
      <t xml:space="preserve">
2</t>
    </r>
    <r>
      <rPr>
        <sz val="10"/>
        <rFont val="宋体"/>
        <charset val="134"/>
      </rPr>
      <t>、混凝土强度等级</t>
    </r>
    <r>
      <rPr>
        <sz val="10"/>
        <rFont val="Times New Roman"/>
        <charset val="134"/>
      </rPr>
      <t>:C20</t>
    </r>
    <r>
      <rPr>
        <sz val="10"/>
        <rFont val="宋体"/>
        <charset val="134"/>
      </rPr>
      <t>商品混凝土</t>
    </r>
  </si>
  <si>
    <r>
      <rPr>
        <sz val="10"/>
        <rFont val="Times New Roman"/>
        <charset val="134"/>
      </rPr>
      <t>1</t>
    </r>
    <r>
      <rPr>
        <sz val="10"/>
        <rFont val="宋体"/>
        <charset val="134"/>
      </rPr>
      <t>、名称、部位</t>
    </r>
    <r>
      <rPr>
        <sz val="10"/>
        <rFont val="Times New Roman"/>
        <charset val="134"/>
      </rPr>
      <t>:</t>
    </r>
    <r>
      <rPr>
        <sz val="10"/>
        <rFont val="宋体"/>
        <charset val="134"/>
      </rPr>
      <t>排水构筑物</t>
    </r>
    <r>
      <rPr>
        <sz val="10"/>
        <rFont val="Times New Roman"/>
        <charset val="134"/>
      </rPr>
      <t xml:space="preserve">
2</t>
    </r>
    <r>
      <rPr>
        <sz val="10"/>
        <rFont val="宋体"/>
        <charset val="134"/>
      </rPr>
      <t>、混凝土强度等级</t>
    </r>
    <r>
      <rPr>
        <sz val="10"/>
        <rFont val="Times New Roman"/>
        <charset val="134"/>
      </rPr>
      <t>:C25</t>
    </r>
    <r>
      <rPr>
        <sz val="10"/>
        <rFont val="宋体"/>
        <charset val="134"/>
      </rPr>
      <t>商品混凝土</t>
    </r>
  </si>
  <si>
    <r>
      <rPr>
        <sz val="10"/>
        <rFont val="宋体"/>
        <charset val="134"/>
      </rPr>
      <t>铸铁井盖更换</t>
    </r>
  </si>
  <si>
    <r>
      <rPr>
        <sz val="10"/>
        <rFont val="Times New Roman"/>
        <charset val="134"/>
      </rPr>
      <t>1</t>
    </r>
    <r>
      <rPr>
        <sz val="10"/>
        <rFont val="宋体"/>
        <charset val="134"/>
      </rPr>
      <t>、直径</t>
    </r>
    <r>
      <rPr>
        <sz val="10"/>
        <rFont val="Times New Roman"/>
        <charset val="134"/>
      </rPr>
      <t>700</t>
    </r>
    <r>
      <rPr>
        <sz val="10"/>
        <rFont val="宋体"/>
        <charset val="134"/>
      </rPr>
      <t>重型铸铁井盖更换</t>
    </r>
  </si>
  <si>
    <r>
      <rPr>
        <sz val="10"/>
        <rFont val="Times New Roman"/>
        <charset val="134"/>
      </rPr>
      <t>1</t>
    </r>
    <r>
      <rPr>
        <sz val="10"/>
        <rFont val="宋体"/>
        <charset val="134"/>
      </rPr>
      <t>、直径</t>
    </r>
    <r>
      <rPr>
        <sz val="10"/>
        <rFont val="Times New Roman"/>
        <charset val="134"/>
      </rPr>
      <t>900</t>
    </r>
    <r>
      <rPr>
        <sz val="10"/>
        <rFont val="宋体"/>
        <charset val="134"/>
      </rPr>
      <t>重型铸铁井盖更换</t>
    </r>
  </si>
  <si>
    <t>-i</t>
  </si>
  <si>
    <r>
      <rPr>
        <sz val="10"/>
        <rFont val="Times New Roman"/>
        <charset val="134"/>
      </rPr>
      <t>1</t>
    </r>
    <r>
      <rPr>
        <sz val="10"/>
        <rFont val="宋体"/>
        <charset val="134"/>
      </rPr>
      <t>、直径</t>
    </r>
    <r>
      <rPr>
        <sz val="10"/>
        <rFont val="Times New Roman"/>
        <charset val="134"/>
      </rPr>
      <t>1000</t>
    </r>
    <r>
      <rPr>
        <sz val="10"/>
        <rFont val="宋体"/>
        <charset val="134"/>
      </rPr>
      <t>重型铸铁井盖更换</t>
    </r>
  </si>
  <si>
    <t>-j</t>
  </si>
  <si>
    <r>
      <rPr>
        <sz val="10"/>
        <rFont val="宋体"/>
        <charset val="134"/>
      </rPr>
      <t>钢纤维井盖更换</t>
    </r>
  </si>
  <si>
    <r>
      <rPr>
        <sz val="10"/>
        <rFont val="Times New Roman"/>
        <charset val="134"/>
      </rPr>
      <t>1</t>
    </r>
    <r>
      <rPr>
        <sz val="10"/>
        <rFont val="宋体"/>
        <charset val="134"/>
      </rPr>
      <t>、直径</t>
    </r>
    <r>
      <rPr>
        <sz val="10"/>
        <rFont val="Times New Roman"/>
        <charset val="134"/>
      </rPr>
      <t>700</t>
    </r>
    <r>
      <rPr>
        <sz val="10"/>
        <rFont val="宋体"/>
        <charset val="134"/>
      </rPr>
      <t>钢纤维井盖更换</t>
    </r>
  </si>
  <si>
    <t>-k</t>
  </si>
  <si>
    <r>
      <rPr>
        <sz val="10"/>
        <rFont val="宋体"/>
        <charset val="134"/>
      </rPr>
      <t>加固检查井</t>
    </r>
  </si>
  <si>
    <r>
      <rPr>
        <sz val="10"/>
        <rFont val="Times New Roman"/>
        <charset val="134"/>
      </rPr>
      <t xml:space="preserve">1.C30 </t>
    </r>
    <r>
      <rPr>
        <sz val="10"/>
        <rFont val="宋体"/>
        <charset val="134"/>
      </rPr>
      <t>混凝土承载板（含钢筋）</t>
    </r>
    <r>
      <rPr>
        <sz val="10"/>
        <rFont val="Times New Roman"/>
        <charset val="134"/>
      </rPr>
      <t>1.3m*1.3m*0.12m
2</t>
    </r>
    <r>
      <rPr>
        <sz val="10"/>
        <rFont val="宋体"/>
        <charset val="134"/>
      </rPr>
      <t>、直径</t>
    </r>
    <r>
      <rPr>
        <sz val="10"/>
        <rFont val="Times New Roman"/>
        <charset val="134"/>
      </rPr>
      <t>700</t>
    </r>
    <r>
      <rPr>
        <sz val="10"/>
        <rFont val="宋体"/>
        <charset val="134"/>
      </rPr>
      <t>重型铸铁井盖</t>
    </r>
    <r>
      <rPr>
        <sz val="10"/>
        <rFont val="Times New Roman"/>
        <charset val="134"/>
      </rPr>
      <t xml:space="preserve">  
3</t>
    </r>
    <r>
      <rPr>
        <sz val="10"/>
        <rFont val="宋体"/>
        <charset val="134"/>
      </rPr>
      <t>、含混凝土切缝、凿除混凝土、废弃物清理、外弃等</t>
    </r>
  </si>
  <si>
    <t>315-1</t>
  </si>
  <si>
    <r>
      <rPr>
        <sz val="10"/>
        <rFont val="宋体"/>
        <charset val="134"/>
      </rPr>
      <t>病害处理</t>
    </r>
  </si>
  <si>
    <r>
      <rPr>
        <sz val="10"/>
        <rFont val="宋体"/>
        <charset val="134"/>
      </rPr>
      <t>机械扩缝填补填缝料</t>
    </r>
  </si>
  <si>
    <r>
      <rPr>
        <sz val="10"/>
        <rFont val="Times New Roman"/>
        <charset val="134"/>
      </rPr>
      <t>1</t>
    </r>
    <r>
      <rPr>
        <sz val="10"/>
        <rFont val="宋体"/>
        <charset val="134"/>
      </rPr>
      <t>、机械扩缝填补填缝料</t>
    </r>
  </si>
  <si>
    <r>
      <rPr>
        <b/>
        <sz val="10"/>
        <rFont val="宋体"/>
        <charset val="134"/>
      </rPr>
      <t>桥梁</t>
    </r>
  </si>
  <si>
    <t>403-2</t>
  </si>
  <si>
    <r>
      <rPr>
        <sz val="10"/>
        <rFont val="宋体"/>
        <charset val="134"/>
      </rPr>
      <t>钢筋</t>
    </r>
  </si>
  <si>
    <t>410-8</t>
  </si>
  <si>
    <r>
      <rPr>
        <sz val="10"/>
        <rFont val="宋体"/>
        <charset val="134"/>
      </rPr>
      <t>桥梁空洞、破损、剥落的局部修补</t>
    </r>
  </si>
  <si>
    <r>
      <rPr>
        <sz val="10"/>
        <rFont val="Times New Roman"/>
        <charset val="134"/>
      </rPr>
      <t>1</t>
    </r>
    <r>
      <rPr>
        <sz val="10"/>
        <rFont val="宋体"/>
        <charset val="134"/>
      </rPr>
      <t>、</t>
    </r>
    <r>
      <rPr>
        <sz val="10"/>
        <rFont val="Times New Roman"/>
        <charset val="134"/>
      </rPr>
      <t>C40</t>
    </r>
    <r>
      <rPr>
        <sz val="10"/>
        <rFont val="宋体"/>
        <charset val="134"/>
      </rPr>
      <t>混凝土</t>
    </r>
  </si>
  <si>
    <t>410-9</t>
  </si>
  <si>
    <r>
      <rPr>
        <sz val="10"/>
        <rFont val="宋体"/>
        <charset val="134"/>
      </rPr>
      <t>防撞墙顶钢护栏</t>
    </r>
  </si>
  <si>
    <r>
      <rPr>
        <sz val="10"/>
        <rFont val="宋体"/>
        <charset val="134"/>
      </rPr>
      <t>桥防撞栏杆修复</t>
    </r>
  </si>
  <si>
    <r>
      <rPr>
        <sz val="10"/>
        <rFont val="Times New Roman"/>
        <charset val="134"/>
      </rPr>
      <t>1</t>
    </r>
    <r>
      <rPr>
        <sz val="10"/>
        <rFont val="宋体"/>
        <charset val="134"/>
      </rPr>
      <t>、断面</t>
    </r>
    <r>
      <rPr>
        <sz val="10"/>
        <rFont val="Times New Roman"/>
        <charset val="134"/>
      </rPr>
      <t>:Ø102mm*4mm,</t>
    </r>
    <r>
      <rPr>
        <sz val="10"/>
        <rFont val="宋体"/>
        <charset val="134"/>
      </rPr>
      <t>镀锌钢管</t>
    </r>
    <r>
      <rPr>
        <sz val="10"/>
        <rFont val="Times New Roman"/>
        <charset val="134"/>
      </rPr>
      <t xml:space="preserve">
2</t>
    </r>
    <r>
      <rPr>
        <sz val="10"/>
        <rFont val="宋体"/>
        <charset val="134"/>
      </rPr>
      <t>、含铸铁支架、油漆、施工工人、工程车、发电机、电焊机等</t>
    </r>
  </si>
  <si>
    <t>415-4</t>
  </si>
  <si>
    <r>
      <rPr>
        <sz val="10"/>
        <rFont val="宋体"/>
        <charset val="134"/>
      </rPr>
      <t>桥面排水</t>
    </r>
  </si>
  <si>
    <r>
      <rPr>
        <sz val="10"/>
        <rFont val="宋体"/>
        <charset val="134"/>
      </rPr>
      <t>桥面泄水管补装及维修</t>
    </r>
  </si>
  <si>
    <r>
      <rPr>
        <sz val="10"/>
        <rFont val="Times New Roman"/>
        <charset val="134"/>
      </rPr>
      <t>1</t>
    </r>
    <r>
      <rPr>
        <sz val="10"/>
        <rFont val="宋体"/>
        <charset val="134"/>
      </rPr>
      <t>、</t>
    </r>
    <r>
      <rPr>
        <sz val="10"/>
        <rFont val="Times New Roman"/>
        <charset val="134"/>
      </rPr>
      <t>Φ150UPVC</t>
    </r>
    <r>
      <rPr>
        <sz val="10"/>
        <rFont val="宋体"/>
        <charset val="134"/>
      </rPr>
      <t>泄水管</t>
    </r>
    <r>
      <rPr>
        <sz val="10"/>
        <rFont val="Times New Roman"/>
        <charset val="134"/>
      </rPr>
      <t xml:space="preserve">                        
2</t>
    </r>
    <r>
      <rPr>
        <sz val="10"/>
        <rFont val="宋体"/>
        <charset val="134"/>
      </rPr>
      <t>、含泄水管盖等</t>
    </r>
    <r>
      <rPr>
        <sz val="10"/>
        <rFont val="Times New Roman"/>
        <charset val="134"/>
      </rPr>
      <t xml:space="preserve">
3</t>
    </r>
    <r>
      <rPr>
        <sz val="10"/>
        <rFont val="宋体"/>
        <charset val="134"/>
      </rPr>
      <t>、无需登高车</t>
    </r>
  </si>
  <si>
    <r>
      <rPr>
        <sz val="10"/>
        <rFont val="Times New Roman"/>
        <charset val="134"/>
      </rPr>
      <t>1</t>
    </r>
    <r>
      <rPr>
        <sz val="10"/>
        <rFont val="宋体"/>
        <charset val="134"/>
      </rPr>
      <t>、</t>
    </r>
    <r>
      <rPr>
        <sz val="10"/>
        <rFont val="Times New Roman"/>
        <charset val="134"/>
      </rPr>
      <t>Φ150UPVC</t>
    </r>
    <r>
      <rPr>
        <sz val="10"/>
        <rFont val="宋体"/>
        <charset val="134"/>
      </rPr>
      <t>泄水管</t>
    </r>
    <r>
      <rPr>
        <sz val="10"/>
        <rFont val="Times New Roman"/>
        <charset val="134"/>
      </rPr>
      <t xml:space="preserve">                        
2</t>
    </r>
    <r>
      <rPr>
        <sz val="10"/>
        <rFont val="宋体"/>
        <charset val="134"/>
      </rPr>
      <t>、含泄水管盖等</t>
    </r>
    <r>
      <rPr>
        <sz val="10"/>
        <rFont val="Times New Roman"/>
        <charset val="134"/>
      </rPr>
      <t xml:space="preserve">
3</t>
    </r>
    <r>
      <rPr>
        <sz val="10"/>
        <rFont val="宋体"/>
        <charset val="134"/>
      </rPr>
      <t>、需登高车</t>
    </r>
  </si>
  <si>
    <t>417-2</t>
  </si>
  <si>
    <r>
      <rPr>
        <sz val="10"/>
        <rFont val="宋体"/>
        <charset val="134"/>
      </rPr>
      <t>伸缩缝</t>
    </r>
  </si>
  <si>
    <r>
      <rPr>
        <sz val="10"/>
        <rFont val="宋体"/>
        <charset val="134"/>
      </rPr>
      <t>更换伸缩缝</t>
    </r>
  </si>
  <si>
    <r>
      <rPr>
        <sz val="10"/>
        <rFont val="Times New Roman"/>
        <charset val="134"/>
      </rPr>
      <t>1</t>
    </r>
    <r>
      <rPr>
        <sz val="10"/>
        <rFont val="宋体"/>
        <charset val="134"/>
      </rPr>
      <t>、更换型钢伸缩缝（</t>
    </r>
    <r>
      <rPr>
        <sz val="10"/>
        <rFont val="Times New Roman"/>
        <charset val="134"/>
      </rPr>
      <t>D40)</t>
    </r>
  </si>
  <si>
    <t>-2</t>
  </si>
  <si>
    <r>
      <rPr>
        <sz val="10"/>
        <rFont val="Times New Roman"/>
        <charset val="134"/>
      </rPr>
      <t>1</t>
    </r>
    <r>
      <rPr>
        <sz val="10"/>
        <rFont val="宋体"/>
        <charset val="134"/>
      </rPr>
      <t>、更换型钢伸缩缝（</t>
    </r>
    <r>
      <rPr>
        <sz val="10"/>
        <rFont val="Times New Roman"/>
        <charset val="134"/>
      </rPr>
      <t>D60)</t>
    </r>
  </si>
  <si>
    <t>-3</t>
  </si>
  <si>
    <r>
      <rPr>
        <sz val="10"/>
        <rFont val="Times New Roman"/>
        <charset val="134"/>
      </rPr>
      <t>2</t>
    </r>
    <r>
      <rPr>
        <sz val="10"/>
        <rFont val="宋体"/>
        <charset val="134"/>
      </rPr>
      <t>、更换型钢伸缩缝（</t>
    </r>
    <r>
      <rPr>
        <sz val="10"/>
        <rFont val="Times New Roman"/>
        <charset val="134"/>
      </rPr>
      <t>D80)</t>
    </r>
  </si>
  <si>
    <t>-4</t>
  </si>
  <si>
    <r>
      <rPr>
        <sz val="10"/>
        <rFont val="Times New Roman"/>
        <charset val="134"/>
      </rPr>
      <t>1</t>
    </r>
    <r>
      <rPr>
        <sz val="10"/>
        <rFont val="宋体"/>
        <charset val="134"/>
      </rPr>
      <t>、更换型钢伸缩缝（</t>
    </r>
    <r>
      <rPr>
        <sz val="10"/>
        <rFont val="Times New Roman"/>
        <charset val="134"/>
      </rPr>
      <t>D160)</t>
    </r>
  </si>
  <si>
    <r>
      <rPr>
        <sz val="10"/>
        <rFont val="宋体"/>
        <charset val="134"/>
      </rPr>
      <t>快干砼浇筑</t>
    </r>
  </si>
  <si>
    <r>
      <rPr>
        <sz val="10"/>
        <rFont val="Times New Roman"/>
        <charset val="134"/>
      </rPr>
      <t>1</t>
    </r>
    <r>
      <rPr>
        <sz val="10"/>
        <rFont val="宋体"/>
        <charset val="134"/>
      </rPr>
      <t>、混凝土强度等级</t>
    </r>
    <r>
      <rPr>
        <sz val="10"/>
        <rFont val="Times New Roman"/>
        <charset val="134"/>
      </rPr>
      <t>:C50</t>
    </r>
    <r>
      <rPr>
        <sz val="10"/>
        <rFont val="宋体"/>
        <charset val="134"/>
      </rPr>
      <t>快干混凝土</t>
    </r>
  </si>
  <si>
    <t>510-3</t>
  </si>
  <si>
    <r>
      <rPr>
        <sz val="10"/>
        <rFont val="宋体"/>
        <charset val="134"/>
      </rPr>
      <t>线缆</t>
    </r>
  </si>
  <si>
    <r>
      <rPr>
        <sz val="10"/>
        <rFont val="Times New Roman"/>
        <charset val="134"/>
      </rPr>
      <t>1</t>
    </r>
    <r>
      <rPr>
        <sz val="10"/>
        <rFont val="宋体"/>
        <charset val="134"/>
      </rPr>
      <t>、</t>
    </r>
    <r>
      <rPr>
        <sz val="10"/>
        <rFont val="Times New Roman"/>
        <charset val="134"/>
      </rPr>
      <t>RVV3*1.5</t>
    </r>
  </si>
  <si>
    <t>510-4</t>
  </si>
  <si>
    <r>
      <rPr>
        <sz val="10"/>
        <rFont val="宋体"/>
        <charset val="134"/>
      </rPr>
      <t>拆除原有损坏的指示灯</t>
    </r>
  </si>
  <si>
    <r>
      <rPr>
        <sz val="10"/>
        <rFont val="Times New Roman"/>
        <charset val="134"/>
      </rPr>
      <t>1</t>
    </r>
    <r>
      <rPr>
        <sz val="10"/>
        <rFont val="宋体"/>
        <charset val="134"/>
      </rPr>
      <t>、拆除原有损坏的指示灯</t>
    </r>
  </si>
  <si>
    <t>510-5</t>
  </si>
  <si>
    <r>
      <rPr>
        <sz val="10"/>
        <rFont val="宋体"/>
        <charset val="134"/>
      </rPr>
      <t>隧道指示灯</t>
    </r>
  </si>
  <si>
    <r>
      <rPr>
        <sz val="10"/>
        <rFont val="Times New Roman"/>
        <charset val="134"/>
      </rPr>
      <t>1</t>
    </r>
    <r>
      <rPr>
        <sz val="10"/>
        <rFont val="宋体"/>
        <charset val="134"/>
      </rPr>
      <t>、隧道指示灯</t>
    </r>
  </si>
  <si>
    <t>510-6</t>
  </si>
  <si>
    <r>
      <rPr>
        <sz val="10"/>
        <rFont val="宋体"/>
        <charset val="134"/>
      </rPr>
      <t>出口逃生指示灯</t>
    </r>
  </si>
  <si>
    <r>
      <rPr>
        <sz val="10"/>
        <rFont val="Times New Roman"/>
        <charset val="134"/>
      </rPr>
      <t>1</t>
    </r>
    <r>
      <rPr>
        <sz val="10"/>
        <rFont val="宋体"/>
        <charset val="134"/>
      </rPr>
      <t>、出口逃生指示灯</t>
    </r>
  </si>
  <si>
    <t>510-7</t>
  </si>
  <si>
    <r>
      <rPr>
        <sz val="10"/>
        <rFont val="宋体"/>
        <charset val="134"/>
      </rPr>
      <t>隧道装饰板</t>
    </r>
  </si>
  <si>
    <r>
      <rPr>
        <sz val="10"/>
        <rFont val="Times New Roman"/>
        <charset val="134"/>
      </rPr>
      <t>1</t>
    </r>
    <r>
      <rPr>
        <sz val="10"/>
        <rFont val="宋体"/>
        <charset val="134"/>
      </rPr>
      <t>、铝合金扣板，厚度</t>
    </r>
    <r>
      <rPr>
        <sz val="10"/>
        <rFont val="Times New Roman"/>
        <charset val="134"/>
      </rPr>
      <t>2mm</t>
    </r>
    <r>
      <rPr>
        <sz val="10"/>
        <rFont val="宋体"/>
        <charset val="134"/>
      </rPr>
      <t>，翻边</t>
    </r>
    <r>
      <rPr>
        <sz val="10"/>
        <rFont val="Times New Roman"/>
        <charset val="134"/>
      </rPr>
      <t>3cm</t>
    </r>
    <r>
      <rPr>
        <sz val="10"/>
        <rFont val="宋体"/>
        <charset val="134"/>
      </rPr>
      <t>；</t>
    </r>
    <r>
      <rPr>
        <sz val="10"/>
        <rFont val="Times New Roman"/>
        <charset val="134"/>
      </rPr>
      <t>2</t>
    </r>
    <r>
      <rPr>
        <sz val="10"/>
        <rFont val="宋体"/>
        <charset val="134"/>
      </rPr>
      <t>、涂层；</t>
    </r>
    <r>
      <rPr>
        <sz val="10"/>
        <rFont val="Times New Roman"/>
        <charset val="134"/>
      </rPr>
      <t>3</t>
    </r>
    <r>
      <rPr>
        <sz val="10"/>
        <rFont val="宋体"/>
        <charset val="134"/>
      </rPr>
      <t>、运输、安装</t>
    </r>
  </si>
  <si>
    <r>
      <rPr>
        <b/>
        <sz val="10"/>
        <rFont val="宋体"/>
        <charset val="134"/>
      </rPr>
      <t>安全设施及预埋管线</t>
    </r>
  </si>
  <si>
    <t>602-1</t>
  </si>
  <si>
    <r>
      <rPr>
        <sz val="10"/>
        <rFont val="宋体"/>
        <charset val="134"/>
      </rPr>
      <t>混凝土栏杆维修</t>
    </r>
  </si>
  <si>
    <r>
      <rPr>
        <sz val="10"/>
        <rFont val="Times New Roman"/>
        <charset val="134"/>
      </rPr>
      <t>1</t>
    </r>
    <r>
      <rPr>
        <sz val="10"/>
        <rFont val="宋体"/>
        <charset val="134"/>
      </rPr>
      <t>、</t>
    </r>
    <r>
      <rPr>
        <sz val="10"/>
        <rFont val="Times New Roman"/>
        <charset val="134"/>
      </rPr>
      <t>C30</t>
    </r>
    <r>
      <rPr>
        <sz val="10"/>
        <rFont val="宋体"/>
        <charset val="134"/>
      </rPr>
      <t>混凝土</t>
    </r>
  </si>
  <si>
    <t>602-3</t>
  </si>
  <si>
    <r>
      <rPr>
        <sz val="10"/>
        <rFont val="宋体"/>
        <charset val="134"/>
      </rPr>
      <t>波形梁钢护栏</t>
    </r>
  </si>
  <si>
    <r>
      <rPr>
        <sz val="10"/>
        <rFont val="宋体"/>
        <charset val="134"/>
      </rPr>
      <t>波形梁钢护栏维修</t>
    </r>
  </si>
  <si>
    <r>
      <rPr>
        <sz val="10"/>
        <rFont val="宋体"/>
        <charset val="134"/>
      </rPr>
      <t>护栏板</t>
    </r>
    <r>
      <rPr>
        <sz val="10"/>
        <rFont val="Times New Roman"/>
        <charset val="134"/>
      </rPr>
      <t xml:space="preserve"> </t>
    </r>
    <r>
      <rPr>
        <sz val="10"/>
        <rFont val="宋体"/>
        <charset val="134"/>
      </rPr>
      <t>二波</t>
    </r>
    <r>
      <rPr>
        <sz val="10"/>
        <rFont val="Times New Roman"/>
        <charset val="134"/>
      </rPr>
      <t>4m</t>
    </r>
  </si>
  <si>
    <r>
      <rPr>
        <sz val="10"/>
        <rFont val="Times New Roman"/>
        <charset val="134"/>
      </rPr>
      <t>1</t>
    </r>
    <r>
      <rPr>
        <sz val="10"/>
        <rFont val="宋体"/>
        <charset val="134"/>
      </rPr>
      <t>、类型</t>
    </r>
    <r>
      <rPr>
        <sz val="10"/>
        <rFont val="Times New Roman"/>
        <charset val="134"/>
      </rPr>
      <t>:</t>
    </r>
    <r>
      <rPr>
        <sz val="10"/>
        <rFont val="宋体"/>
        <charset val="134"/>
      </rPr>
      <t>护栏板</t>
    </r>
    <r>
      <rPr>
        <sz val="10"/>
        <rFont val="Times New Roman"/>
        <charset val="134"/>
      </rPr>
      <t xml:space="preserve">  </t>
    </r>
    <r>
      <rPr>
        <sz val="10"/>
        <rFont val="宋体"/>
        <charset val="134"/>
      </rPr>
      <t>二波</t>
    </r>
    <r>
      <rPr>
        <sz val="10"/>
        <rFont val="Times New Roman"/>
        <charset val="134"/>
      </rPr>
      <t xml:space="preserve">  4m </t>
    </r>
    <r>
      <rPr>
        <sz val="10"/>
        <rFont val="宋体"/>
        <charset val="134"/>
      </rPr>
      <t>（热镀锌）</t>
    </r>
    <r>
      <rPr>
        <sz val="10"/>
        <rFont val="Times New Roman"/>
        <charset val="134"/>
      </rPr>
      <t xml:space="preserve">
2</t>
    </r>
    <r>
      <rPr>
        <sz val="10"/>
        <rFont val="宋体"/>
        <charset val="134"/>
      </rPr>
      <t>、规格、型号</t>
    </r>
    <r>
      <rPr>
        <sz val="10"/>
        <rFont val="Times New Roman"/>
        <charset val="134"/>
      </rPr>
      <t>:4320mm*310mm*85mm*3mm
3</t>
    </r>
    <r>
      <rPr>
        <sz val="10"/>
        <rFont val="宋体"/>
        <charset val="134"/>
      </rPr>
      <t>、材料品种</t>
    </r>
    <r>
      <rPr>
        <sz val="10"/>
        <rFont val="Times New Roman"/>
        <charset val="134"/>
      </rPr>
      <t>:Q235</t>
    </r>
    <r>
      <rPr>
        <sz val="10"/>
        <rFont val="宋体"/>
        <charset val="134"/>
      </rPr>
      <t>带钢</t>
    </r>
    <r>
      <rPr>
        <sz val="10"/>
        <rFont val="Times New Roman"/>
        <charset val="134"/>
      </rPr>
      <t xml:space="preserve">
4</t>
    </r>
    <r>
      <rPr>
        <sz val="10"/>
        <rFont val="宋体"/>
        <charset val="134"/>
      </rPr>
      <t>、含施工工人、工程车等全部工艺</t>
    </r>
  </si>
  <si>
    <r>
      <rPr>
        <sz val="10"/>
        <rFont val="宋体"/>
        <charset val="134"/>
      </rPr>
      <t>片</t>
    </r>
  </si>
  <si>
    <r>
      <rPr>
        <sz val="10"/>
        <rFont val="宋体"/>
        <charset val="134"/>
      </rPr>
      <t>护栏板</t>
    </r>
    <r>
      <rPr>
        <sz val="10"/>
        <rFont val="Times New Roman"/>
        <charset val="134"/>
      </rPr>
      <t xml:space="preserve"> </t>
    </r>
    <r>
      <rPr>
        <sz val="10"/>
        <rFont val="宋体"/>
        <charset val="134"/>
      </rPr>
      <t>三波</t>
    </r>
    <r>
      <rPr>
        <sz val="10"/>
        <rFont val="Times New Roman"/>
        <charset val="134"/>
      </rPr>
      <t>4m</t>
    </r>
  </si>
  <si>
    <r>
      <rPr>
        <sz val="10"/>
        <rFont val="Times New Roman"/>
        <charset val="134"/>
      </rPr>
      <t>1</t>
    </r>
    <r>
      <rPr>
        <sz val="10"/>
        <rFont val="宋体"/>
        <charset val="134"/>
      </rPr>
      <t>、类型</t>
    </r>
    <r>
      <rPr>
        <sz val="10"/>
        <rFont val="Times New Roman"/>
        <charset val="134"/>
      </rPr>
      <t>:</t>
    </r>
    <r>
      <rPr>
        <sz val="10"/>
        <rFont val="宋体"/>
        <charset val="134"/>
      </rPr>
      <t>护栏板</t>
    </r>
    <r>
      <rPr>
        <sz val="10"/>
        <rFont val="Times New Roman"/>
        <charset val="134"/>
      </rPr>
      <t xml:space="preserve">  </t>
    </r>
    <r>
      <rPr>
        <sz val="10"/>
        <rFont val="宋体"/>
        <charset val="134"/>
      </rPr>
      <t>三波</t>
    </r>
    <r>
      <rPr>
        <sz val="10"/>
        <rFont val="Times New Roman"/>
        <charset val="134"/>
      </rPr>
      <t xml:space="preserve">  4m </t>
    </r>
    <r>
      <rPr>
        <sz val="10"/>
        <rFont val="宋体"/>
        <charset val="134"/>
      </rPr>
      <t>（镀锌、喷塑）</t>
    </r>
    <r>
      <rPr>
        <sz val="10"/>
        <rFont val="Times New Roman"/>
        <charset val="134"/>
      </rPr>
      <t xml:space="preserve">                                                                   2</t>
    </r>
    <r>
      <rPr>
        <sz val="10"/>
        <rFont val="宋体"/>
        <charset val="134"/>
      </rPr>
      <t>、规格、型号</t>
    </r>
    <r>
      <rPr>
        <sz val="10"/>
        <rFont val="Times New Roman"/>
        <charset val="134"/>
      </rPr>
      <t>:4320mm*506mm*85mm*4mm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、含施工工人、工程车等全部工艺</t>
    </r>
  </si>
  <si>
    <r>
      <rPr>
        <sz val="10"/>
        <rFont val="宋体"/>
        <charset val="134"/>
      </rPr>
      <t>护栏立拄</t>
    </r>
    <r>
      <rPr>
        <sz val="10"/>
        <rFont val="Times New Roman"/>
        <charset val="134"/>
      </rPr>
      <t>Ф140</t>
    </r>
  </si>
  <si>
    <r>
      <rPr>
        <sz val="10"/>
        <rFont val="Times New Roman"/>
        <charset val="134"/>
      </rPr>
      <t>1</t>
    </r>
    <r>
      <rPr>
        <sz val="10"/>
        <rFont val="宋体"/>
        <charset val="134"/>
      </rPr>
      <t>、类型</t>
    </r>
    <r>
      <rPr>
        <sz val="10"/>
        <rFont val="Times New Roman"/>
        <charset val="134"/>
      </rPr>
      <t>:</t>
    </r>
    <r>
      <rPr>
        <sz val="10"/>
        <rFont val="宋体"/>
        <charset val="134"/>
      </rPr>
      <t>护栏立拄</t>
    </r>
    <r>
      <rPr>
        <sz val="10"/>
        <rFont val="Times New Roman"/>
        <charset val="134"/>
      </rPr>
      <t>Ф140mm</t>
    </r>
    <r>
      <rPr>
        <sz val="10"/>
        <rFont val="宋体"/>
        <charset val="134"/>
      </rPr>
      <t>（热镀锌）</t>
    </r>
    <r>
      <rPr>
        <sz val="10"/>
        <rFont val="Times New Roman"/>
        <charset val="134"/>
      </rPr>
      <t xml:space="preserve">
2</t>
    </r>
    <r>
      <rPr>
        <sz val="10"/>
        <rFont val="宋体"/>
        <charset val="134"/>
      </rPr>
      <t>、规格、型号</t>
    </r>
    <r>
      <rPr>
        <sz val="10"/>
        <rFont val="Times New Roman"/>
        <charset val="134"/>
      </rPr>
      <t>:Ф140mm*4.5mm*1970mm</t>
    </r>
    <r>
      <rPr>
        <sz val="10"/>
        <rFont val="宋体"/>
        <charset val="134"/>
      </rPr>
      <t>圆钢管立柱</t>
    </r>
    <r>
      <rPr>
        <sz val="10"/>
        <rFont val="Times New Roman"/>
        <charset val="134"/>
      </rPr>
      <t xml:space="preserve">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、含施工工人、工程车（不包含打桩机）等全部工艺</t>
    </r>
  </si>
  <si>
    <r>
      <rPr>
        <sz val="10"/>
        <rFont val="宋体"/>
        <charset val="134"/>
      </rPr>
      <t>根</t>
    </r>
  </si>
  <si>
    <t>-5</t>
  </si>
  <si>
    <r>
      <rPr>
        <sz val="10"/>
        <rFont val="宋体"/>
        <charset val="134"/>
      </rPr>
      <t>护栏立拄</t>
    </r>
    <r>
      <rPr>
        <sz val="10"/>
        <rFont val="Times New Roman"/>
        <charset val="134"/>
      </rPr>
      <t>Ф114</t>
    </r>
  </si>
  <si>
    <r>
      <rPr>
        <sz val="10"/>
        <rFont val="Times New Roman"/>
        <charset val="134"/>
      </rPr>
      <t>1</t>
    </r>
    <r>
      <rPr>
        <sz val="10"/>
        <rFont val="宋体"/>
        <charset val="134"/>
      </rPr>
      <t>、类型</t>
    </r>
    <r>
      <rPr>
        <sz val="10"/>
        <rFont val="Times New Roman"/>
        <charset val="134"/>
      </rPr>
      <t>:</t>
    </r>
    <r>
      <rPr>
        <sz val="10"/>
        <rFont val="宋体"/>
        <charset val="134"/>
      </rPr>
      <t>护栏立拄</t>
    </r>
    <r>
      <rPr>
        <sz val="10"/>
        <rFont val="Times New Roman"/>
        <charset val="134"/>
      </rPr>
      <t>Ф114mm</t>
    </r>
    <r>
      <rPr>
        <sz val="10"/>
        <rFont val="宋体"/>
        <charset val="134"/>
      </rPr>
      <t>（热镀锌）</t>
    </r>
    <r>
      <rPr>
        <sz val="10"/>
        <rFont val="Times New Roman"/>
        <charset val="134"/>
      </rPr>
      <t xml:space="preserve">
2</t>
    </r>
    <r>
      <rPr>
        <sz val="10"/>
        <rFont val="宋体"/>
        <charset val="134"/>
      </rPr>
      <t>、规格、型号</t>
    </r>
    <r>
      <rPr>
        <sz val="10"/>
        <rFont val="Times New Roman"/>
        <charset val="134"/>
      </rPr>
      <t>:Ф114mm*4.5mm*1970mm</t>
    </r>
    <r>
      <rPr>
        <sz val="10"/>
        <rFont val="宋体"/>
        <charset val="134"/>
      </rPr>
      <t>圆钢管立柱</t>
    </r>
    <r>
      <rPr>
        <sz val="10"/>
        <rFont val="Times New Roman"/>
        <charset val="134"/>
      </rPr>
      <t xml:space="preserve">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、含施工工人、工程车（不包含打桩机）等全部工艺</t>
    </r>
  </si>
  <si>
    <t>-6</t>
  </si>
  <si>
    <r>
      <rPr>
        <sz val="10"/>
        <rFont val="宋体"/>
        <charset val="134"/>
      </rPr>
      <t>锚固式护栏立拄</t>
    </r>
    <r>
      <rPr>
        <sz val="10"/>
        <rFont val="Times New Roman"/>
        <charset val="134"/>
      </rPr>
      <t>Ф140</t>
    </r>
  </si>
  <si>
    <r>
      <rPr>
        <sz val="10"/>
        <rFont val="Times New Roman"/>
        <charset val="134"/>
      </rPr>
      <t>1</t>
    </r>
    <r>
      <rPr>
        <sz val="10"/>
        <rFont val="宋体"/>
        <charset val="134"/>
      </rPr>
      <t>、类型</t>
    </r>
    <r>
      <rPr>
        <sz val="10"/>
        <rFont val="Times New Roman"/>
        <charset val="134"/>
      </rPr>
      <t>:</t>
    </r>
    <r>
      <rPr>
        <sz val="10"/>
        <rFont val="宋体"/>
        <charset val="134"/>
      </rPr>
      <t>锚固式护栏立拄</t>
    </r>
    <r>
      <rPr>
        <sz val="10"/>
        <rFont val="Times New Roman"/>
        <charset val="134"/>
      </rPr>
      <t>Ф140mm
2</t>
    </r>
    <r>
      <rPr>
        <sz val="10"/>
        <rFont val="宋体"/>
        <charset val="134"/>
      </rPr>
      <t>、规格、型号</t>
    </r>
    <r>
      <rPr>
        <sz val="10"/>
        <rFont val="Times New Roman"/>
        <charset val="134"/>
      </rPr>
      <t>:Ф140mm*4.5mm*750mm</t>
    </r>
    <r>
      <rPr>
        <sz val="10"/>
        <rFont val="宋体"/>
        <charset val="134"/>
      </rPr>
      <t>立柱钢管</t>
    </r>
    <r>
      <rPr>
        <sz val="10"/>
        <rFont val="Times New Roman"/>
        <charset val="134"/>
      </rPr>
      <t xml:space="preserve"> 1</t>
    </r>
    <r>
      <rPr>
        <sz val="10"/>
        <rFont val="宋体"/>
        <charset val="134"/>
      </rPr>
      <t>根；底座法兰</t>
    </r>
    <r>
      <rPr>
        <sz val="10"/>
        <rFont val="Times New Roman"/>
        <charset val="134"/>
      </rPr>
      <t>300mm*300mm*10mm 1</t>
    </r>
    <r>
      <rPr>
        <sz val="10"/>
        <rFont val="宋体"/>
        <charset val="134"/>
      </rPr>
      <t>块；加肋筋</t>
    </r>
    <r>
      <rPr>
        <sz val="10"/>
        <rFont val="Times New Roman"/>
        <charset val="134"/>
      </rPr>
      <t>130m*200mm*10mm 4</t>
    </r>
    <r>
      <rPr>
        <sz val="10"/>
        <rFont val="宋体"/>
        <charset val="134"/>
      </rPr>
      <t>块，焊接、热镀锌</t>
    </r>
    <r>
      <rPr>
        <sz val="10"/>
        <rFont val="Times New Roman"/>
        <charset val="134"/>
      </rPr>
      <t xml:space="preserve">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、含发电机、冲击钻、施工工人、工程车（不包含打桩机）等全部工艺</t>
    </r>
  </si>
  <si>
    <t>-7</t>
  </si>
  <si>
    <r>
      <rPr>
        <sz val="10"/>
        <rFont val="宋体"/>
        <charset val="134"/>
      </rPr>
      <t>锚固式护栏立拄</t>
    </r>
    <r>
      <rPr>
        <sz val="10"/>
        <rFont val="Times New Roman"/>
        <charset val="134"/>
      </rPr>
      <t>Ф114</t>
    </r>
  </si>
  <si>
    <r>
      <rPr>
        <sz val="10"/>
        <rFont val="Times New Roman"/>
        <charset val="134"/>
      </rPr>
      <t>1</t>
    </r>
    <r>
      <rPr>
        <sz val="10"/>
        <rFont val="宋体"/>
        <charset val="134"/>
      </rPr>
      <t>、类型</t>
    </r>
    <r>
      <rPr>
        <sz val="10"/>
        <rFont val="Times New Roman"/>
        <charset val="134"/>
      </rPr>
      <t>:</t>
    </r>
    <r>
      <rPr>
        <sz val="10"/>
        <rFont val="宋体"/>
        <charset val="134"/>
      </rPr>
      <t>锚固式护栏立拄</t>
    </r>
    <r>
      <rPr>
        <sz val="10"/>
        <rFont val="Times New Roman"/>
        <charset val="134"/>
      </rPr>
      <t>Ф114mm
2</t>
    </r>
    <r>
      <rPr>
        <sz val="10"/>
        <rFont val="宋体"/>
        <charset val="134"/>
      </rPr>
      <t>、规格、型号</t>
    </r>
    <r>
      <rPr>
        <sz val="10"/>
        <rFont val="Times New Roman"/>
        <charset val="134"/>
      </rPr>
      <t>:Ф114mm*4.5mm*750mm</t>
    </r>
    <r>
      <rPr>
        <sz val="10"/>
        <rFont val="宋体"/>
        <charset val="134"/>
      </rPr>
      <t>立柱钢管</t>
    </r>
    <r>
      <rPr>
        <sz val="10"/>
        <rFont val="Times New Roman"/>
        <charset val="134"/>
      </rPr>
      <t xml:space="preserve"> 1</t>
    </r>
    <r>
      <rPr>
        <sz val="10"/>
        <rFont val="宋体"/>
        <charset val="134"/>
      </rPr>
      <t>根；底座法兰</t>
    </r>
    <r>
      <rPr>
        <sz val="10"/>
        <rFont val="Times New Roman"/>
        <charset val="134"/>
      </rPr>
      <t>300mm*300mm*10mm  1</t>
    </r>
    <r>
      <rPr>
        <sz val="10"/>
        <rFont val="宋体"/>
        <charset val="134"/>
      </rPr>
      <t>块；加肋筋</t>
    </r>
    <r>
      <rPr>
        <sz val="10"/>
        <rFont val="Times New Roman"/>
        <charset val="134"/>
      </rPr>
      <t>130m*200mm*10mm     4</t>
    </r>
    <r>
      <rPr>
        <sz val="10"/>
        <rFont val="宋体"/>
        <charset val="134"/>
      </rPr>
      <t>块，焊接、热镀锌</t>
    </r>
    <r>
      <rPr>
        <sz val="10"/>
        <rFont val="Times New Roman"/>
        <charset val="134"/>
      </rPr>
      <t xml:space="preserve">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、含发电机、冲击钻、施工工人、工程车（不包含打桩机）等全部工艺</t>
    </r>
  </si>
  <si>
    <t>-8</t>
  </si>
  <si>
    <r>
      <rPr>
        <sz val="10"/>
        <rFont val="宋体"/>
        <charset val="134"/>
      </rPr>
      <t>护栏立柱矫正</t>
    </r>
  </si>
  <si>
    <r>
      <rPr>
        <sz val="10"/>
        <rFont val="Times New Roman"/>
        <charset val="134"/>
      </rPr>
      <t>1</t>
    </r>
    <r>
      <rPr>
        <sz val="10"/>
        <rFont val="宋体"/>
        <charset val="134"/>
      </rPr>
      <t>、含施工工人、工程车、立式油压千斤顶等</t>
    </r>
  </si>
  <si>
    <t>-9</t>
  </si>
  <si>
    <r>
      <rPr>
        <sz val="10"/>
        <rFont val="宋体"/>
        <charset val="134"/>
      </rPr>
      <t>护栏端头</t>
    </r>
    <r>
      <rPr>
        <sz val="10"/>
        <rFont val="Times New Roman"/>
        <charset val="134"/>
      </rPr>
      <t>A  R160</t>
    </r>
  </si>
  <si>
    <r>
      <rPr>
        <sz val="10"/>
        <rFont val="Times New Roman"/>
        <charset val="134"/>
      </rPr>
      <t>1</t>
    </r>
    <r>
      <rPr>
        <sz val="10"/>
        <rFont val="宋体"/>
        <charset val="134"/>
      </rPr>
      <t>、类型</t>
    </r>
    <r>
      <rPr>
        <sz val="10"/>
        <rFont val="Times New Roman"/>
        <charset val="134"/>
      </rPr>
      <t>:</t>
    </r>
    <r>
      <rPr>
        <sz val="10"/>
        <rFont val="宋体"/>
        <charset val="134"/>
      </rPr>
      <t>护栏端头</t>
    </r>
    <r>
      <rPr>
        <sz val="10"/>
        <rFont val="Times New Roman"/>
        <charset val="134"/>
      </rPr>
      <t>A  R160mm
2</t>
    </r>
    <r>
      <rPr>
        <sz val="10"/>
        <rFont val="宋体"/>
        <charset val="134"/>
      </rPr>
      <t>、规格、型号</t>
    </r>
    <r>
      <rPr>
        <sz val="10"/>
        <rFont val="Times New Roman"/>
        <charset val="134"/>
      </rPr>
      <t>:R160mm*3mm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</si>
  <si>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-10</t>
  </si>
  <si>
    <r>
      <rPr>
        <sz val="10"/>
        <rFont val="宋体"/>
        <charset val="134"/>
      </rPr>
      <t>护栏端头</t>
    </r>
    <r>
      <rPr>
        <sz val="10"/>
        <rFont val="Times New Roman"/>
        <charset val="134"/>
      </rPr>
      <t>B R250</t>
    </r>
  </si>
  <si>
    <r>
      <rPr>
        <sz val="10"/>
        <rFont val="Times New Roman"/>
        <charset val="134"/>
      </rPr>
      <t>1</t>
    </r>
    <r>
      <rPr>
        <sz val="10"/>
        <rFont val="宋体"/>
        <charset val="134"/>
      </rPr>
      <t>、类型</t>
    </r>
    <r>
      <rPr>
        <sz val="10"/>
        <rFont val="Times New Roman"/>
        <charset val="134"/>
      </rPr>
      <t>:</t>
    </r>
    <r>
      <rPr>
        <sz val="10"/>
        <rFont val="宋体"/>
        <charset val="134"/>
      </rPr>
      <t>护栏端头</t>
    </r>
    <r>
      <rPr>
        <sz val="10"/>
        <rFont val="Times New Roman"/>
        <charset val="134"/>
      </rPr>
      <t>B  R250mm
2</t>
    </r>
    <r>
      <rPr>
        <sz val="10"/>
        <rFont val="宋体"/>
        <charset val="134"/>
      </rPr>
      <t>、规格、型号</t>
    </r>
    <r>
      <rPr>
        <sz val="10"/>
        <rFont val="Times New Roman"/>
        <charset val="134"/>
      </rPr>
      <t>:R250mm*3mm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</si>
  <si>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-11</t>
  </si>
  <si>
    <r>
      <rPr>
        <sz val="10"/>
        <rFont val="宋体"/>
        <charset val="134"/>
      </rPr>
      <t>护栏端头</t>
    </r>
    <r>
      <rPr>
        <sz val="10"/>
        <rFont val="Times New Roman"/>
        <charset val="134"/>
      </rPr>
      <t>C R350</t>
    </r>
  </si>
  <si>
    <r>
      <rPr>
        <sz val="10"/>
        <rFont val="Times New Roman"/>
        <charset val="134"/>
      </rPr>
      <t>1</t>
    </r>
    <r>
      <rPr>
        <sz val="10"/>
        <rFont val="宋体"/>
        <charset val="134"/>
      </rPr>
      <t>、类型</t>
    </r>
    <r>
      <rPr>
        <sz val="10"/>
        <rFont val="Times New Roman"/>
        <charset val="134"/>
      </rPr>
      <t>:</t>
    </r>
    <r>
      <rPr>
        <sz val="10"/>
        <rFont val="宋体"/>
        <charset val="134"/>
      </rPr>
      <t>护栏端头</t>
    </r>
    <r>
      <rPr>
        <sz val="10"/>
        <rFont val="Times New Roman"/>
        <charset val="134"/>
      </rPr>
      <t>C  R350mm
2</t>
    </r>
    <r>
      <rPr>
        <sz val="10"/>
        <rFont val="宋体"/>
        <charset val="134"/>
      </rPr>
      <t>、规格、型号</t>
    </r>
    <r>
      <rPr>
        <sz val="10"/>
        <rFont val="Times New Roman"/>
        <charset val="134"/>
      </rPr>
      <t>:R350mm*3mm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</si>
  <si>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-12</t>
  </si>
  <si>
    <r>
      <rPr>
        <sz val="10"/>
        <rFont val="Times New Roman"/>
        <charset val="134"/>
      </rPr>
      <t>A</t>
    </r>
    <r>
      <rPr>
        <sz val="10"/>
        <rFont val="宋体"/>
        <charset val="134"/>
      </rPr>
      <t>型防阻块</t>
    </r>
  </si>
  <si>
    <r>
      <rPr>
        <sz val="10"/>
        <rFont val="Times New Roman"/>
        <charset val="134"/>
      </rPr>
      <t>1</t>
    </r>
    <r>
      <rPr>
        <sz val="10"/>
        <rFont val="宋体"/>
        <charset val="134"/>
      </rPr>
      <t>、类型</t>
    </r>
    <r>
      <rPr>
        <sz val="10"/>
        <rFont val="Times New Roman"/>
        <charset val="134"/>
      </rPr>
      <t>:A</t>
    </r>
    <r>
      <rPr>
        <sz val="10"/>
        <rFont val="宋体"/>
        <charset val="134"/>
      </rPr>
      <t>型防阻块</t>
    </r>
    <r>
      <rPr>
        <sz val="10"/>
        <rFont val="Times New Roman"/>
        <charset val="134"/>
      </rPr>
      <t xml:space="preserve">
2</t>
    </r>
    <r>
      <rPr>
        <sz val="10"/>
        <rFont val="宋体"/>
        <charset val="134"/>
      </rPr>
      <t>、规格、型号</t>
    </r>
    <r>
      <rPr>
        <sz val="10"/>
        <rFont val="Times New Roman"/>
        <charset val="134"/>
      </rPr>
      <t>:178mm*200mm*3mm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</si>
  <si>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-13</t>
  </si>
  <si>
    <r>
      <rPr>
        <sz val="10"/>
        <rFont val="Times New Roman"/>
        <charset val="134"/>
      </rPr>
      <t>BG</t>
    </r>
    <r>
      <rPr>
        <sz val="10"/>
        <rFont val="宋体"/>
        <charset val="134"/>
      </rPr>
      <t>型防阻块（三波护栏板）</t>
    </r>
  </si>
  <si>
    <r>
      <rPr>
        <sz val="10"/>
        <rFont val="Times New Roman"/>
        <charset val="134"/>
      </rPr>
      <t>1</t>
    </r>
    <r>
      <rPr>
        <sz val="10"/>
        <rFont val="宋体"/>
        <charset val="134"/>
      </rPr>
      <t>、类型</t>
    </r>
    <r>
      <rPr>
        <sz val="10"/>
        <rFont val="Times New Roman"/>
        <charset val="134"/>
      </rPr>
      <t>:BG</t>
    </r>
    <r>
      <rPr>
        <sz val="10"/>
        <rFont val="宋体"/>
        <charset val="134"/>
      </rPr>
      <t>型防阻块</t>
    </r>
    <r>
      <rPr>
        <sz val="10"/>
        <rFont val="Times New Roman"/>
        <charset val="134"/>
      </rPr>
      <t xml:space="preserve">
2</t>
    </r>
    <r>
      <rPr>
        <sz val="10"/>
        <rFont val="宋体"/>
        <charset val="134"/>
      </rPr>
      <t>、规格、型号</t>
    </r>
    <r>
      <rPr>
        <sz val="10"/>
        <rFont val="Times New Roman"/>
        <charset val="134"/>
      </rPr>
      <t>:178mm*400mm*4mm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</si>
  <si>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-14</t>
  </si>
  <si>
    <r>
      <rPr>
        <sz val="10"/>
        <rFont val="宋体"/>
        <charset val="134"/>
      </rPr>
      <t>燕尾托架</t>
    </r>
  </si>
  <si>
    <r>
      <rPr>
        <sz val="10"/>
        <rFont val="Times New Roman"/>
        <charset val="134"/>
      </rPr>
      <t>1</t>
    </r>
    <r>
      <rPr>
        <sz val="10"/>
        <rFont val="宋体"/>
        <charset val="134"/>
      </rPr>
      <t>、类型</t>
    </r>
    <r>
      <rPr>
        <sz val="10"/>
        <rFont val="Times New Roman"/>
        <charset val="134"/>
      </rPr>
      <t>:</t>
    </r>
    <r>
      <rPr>
        <sz val="10"/>
        <rFont val="宋体"/>
        <charset val="134"/>
      </rPr>
      <t>燕尾托架</t>
    </r>
    <r>
      <rPr>
        <sz val="10"/>
        <rFont val="Times New Roman"/>
        <charset val="134"/>
      </rPr>
      <t xml:space="preserve">
2</t>
    </r>
    <r>
      <rPr>
        <sz val="10"/>
        <rFont val="宋体"/>
        <charset val="134"/>
      </rPr>
      <t>、规格、型号</t>
    </r>
    <r>
      <rPr>
        <sz val="10"/>
        <rFont val="Times New Roman"/>
        <charset val="134"/>
      </rPr>
      <t>:300mm*70mm*4.5mm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</si>
  <si>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-15</t>
  </si>
  <si>
    <r>
      <rPr>
        <sz val="10"/>
        <rFont val="宋体"/>
        <charset val="134"/>
      </rPr>
      <t>护栏柱帽</t>
    </r>
  </si>
  <si>
    <r>
      <rPr>
        <sz val="10"/>
        <rFont val="Times New Roman"/>
        <charset val="134"/>
      </rPr>
      <t>1</t>
    </r>
    <r>
      <rPr>
        <sz val="10"/>
        <rFont val="宋体"/>
        <charset val="134"/>
      </rPr>
      <t>、类型</t>
    </r>
    <r>
      <rPr>
        <sz val="10"/>
        <rFont val="Times New Roman"/>
        <charset val="134"/>
      </rPr>
      <t>:</t>
    </r>
    <r>
      <rPr>
        <sz val="10"/>
        <rFont val="宋体"/>
        <charset val="134"/>
      </rPr>
      <t>护栏柱帽</t>
    </r>
    <r>
      <rPr>
        <sz val="10"/>
        <rFont val="Times New Roman"/>
        <charset val="134"/>
      </rPr>
      <t xml:space="preserve">
2</t>
    </r>
    <r>
      <rPr>
        <sz val="10"/>
        <rFont val="宋体"/>
        <charset val="134"/>
      </rPr>
      <t>、规格、型号</t>
    </r>
    <r>
      <rPr>
        <sz val="10"/>
        <rFont val="Times New Roman"/>
        <charset val="134"/>
      </rPr>
      <t>:Ø140mm*3mm ;Ø114mm*3mm
3</t>
    </r>
    <r>
      <rPr>
        <sz val="10"/>
        <rFont val="宋体"/>
        <charset val="134"/>
      </rPr>
      <t>、材料品种</t>
    </r>
    <r>
      <rPr>
        <sz val="10"/>
        <rFont val="Times New Roman"/>
        <charset val="134"/>
      </rPr>
      <t>:Q235</t>
    </r>
    <r>
      <rPr>
        <sz val="10"/>
        <rFont val="宋体"/>
        <charset val="134"/>
      </rPr>
      <t>钢</t>
    </r>
    <r>
      <rPr>
        <sz val="10"/>
        <rFont val="Times New Roman"/>
        <charset val="134"/>
      </rPr>
      <t xml:space="preserve">
4</t>
    </r>
    <r>
      <rPr>
        <sz val="10"/>
        <rFont val="宋体"/>
        <charset val="134"/>
      </rPr>
      <t>、含施工工人、工程车等</t>
    </r>
  </si>
  <si>
    <t>-16</t>
  </si>
  <si>
    <r>
      <rPr>
        <sz val="10"/>
        <rFont val="宋体"/>
        <charset val="134"/>
      </rPr>
      <t>护栏整体矫正</t>
    </r>
  </si>
  <si>
    <r>
      <rPr>
        <sz val="10"/>
        <rFont val="Times New Roman"/>
        <charset val="134"/>
      </rPr>
      <t>1</t>
    </r>
    <r>
      <rPr>
        <sz val="10"/>
        <rFont val="宋体"/>
        <charset val="134"/>
      </rPr>
      <t>、含施工工人、工程车等</t>
    </r>
  </si>
  <si>
    <r>
      <rPr>
        <sz val="10"/>
        <rFont val="宋体"/>
        <charset val="134"/>
      </rPr>
      <t>延米</t>
    </r>
  </si>
  <si>
    <t>-17</t>
  </si>
  <si>
    <r>
      <rPr>
        <sz val="10"/>
        <rFont val="宋体"/>
        <charset val="134"/>
      </rPr>
      <t>螺栓</t>
    </r>
    <r>
      <rPr>
        <sz val="10"/>
        <rFont val="Times New Roman"/>
        <charset val="134"/>
      </rPr>
      <t>A  M16×170</t>
    </r>
  </si>
  <si>
    <r>
      <rPr>
        <sz val="10"/>
        <rFont val="Times New Roman"/>
        <charset val="134"/>
      </rPr>
      <t>1</t>
    </r>
    <r>
      <rPr>
        <sz val="10"/>
        <rFont val="宋体"/>
        <charset val="134"/>
      </rPr>
      <t>、部位：护栏立柱</t>
    </r>
    <r>
      <rPr>
        <sz val="10"/>
        <rFont val="Times New Roman"/>
        <charset val="134"/>
      </rPr>
      <t>Ф140</t>
    </r>
    <r>
      <rPr>
        <sz val="10"/>
        <rFont val="宋体"/>
        <charset val="134"/>
      </rPr>
      <t>，二波护栏一根立柱配一套，三波护栏一根立柱配两套</t>
    </r>
    <r>
      <rPr>
        <sz val="10"/>
        <rFont val="Times New Roman"/>
        <charset val="134"/>
      </rPr>
      <t xml:space="preserve">
2</t>
    </r>
    <r>
      <rPr>
        <sz val="10"/>
        <rFont val="宋体"/>
        <charset val="134"/>
      </rPr>
      <t>、含施工工人、工程车等</t>
    </r>
  </si>
  <si>
    <t>-18</t>
  </si>
  <si>
    <r>
      <rPr>
        <sz val="10"/>
        <rFont val="宋体"/>
        <charset val="134"/>
      </rPr>
      <t>螺栓</t>
    </r>
    <r>
      <rPr>
        <sz val="10"/>
        <rFont val="Times New Roman"/>
        <charset val="134"/>
      </rPr>
      <t>B  M16×150</t>
    </r>
  </si>
  <si>
    <r>
      <rPr>
        <sz val="10"/>
        <rFont val="宋体"/>
        <charset val="134"/>
      </rPr>
      <t>、部位：护栏立拄</t>
    </r>
    <r>
      <rPr>
        <sz val="10"/>
        <rFont val="Times New Roman"/>
        <charset val="134"/>
      </rPr>
      <t>Ф114</t>
    </r>
    <r>
      <rPr>
        <sz val="10"/>
        <rFont val="宋体"/>
        <charset val="134"/>
      </rPr>
      <t>，二波的一根立柱配一套车</t>
    </r>
    <r>
      <rPr>
        <sz val="10"/>
        <rFont val="Times New Roman"/>
        <charset val="134"/>
      </rPr>
      <t xml:space="preserve">
2</t>
    </r>
    <r>
      <rPr>
        <sz val="10"/>
        <rFont val="宋体"/>
        <charset val="134"/>
      </rPr>
      <t>、含施工工人、工程车等</t>
    </r>
  </si>
  <si>
    <t>-19</t>
  </si>
  <si>
    <r>
      <rPr>
        <sz val="10"/>
        <rFont val="宋体"/>
        <charset val="134"/>
      </rPr>
      <t>螺栓</t>
    </r>
    <r>
      <rPr>
        <sz val="10"/>
        <rFont val="Times New Roman"/>
        <charset val="134"/>
      </rPr>
      <t>C  M16×42</t>
    </r>
  </si>
  <si>
    <r>
      <rPr>
        <sz val="10"/>
        <rFont val="Times New Roman"/>
        <charset val="134"/>
      </rPr>
      <t>1</t>
    </r>
    <r>
      <rPr>
        <sz val="10"/>
        <rFont val="宋体"/>
        <charset val="134"/>
      </rPr>
      <t>、部位：二波护栏一个防阻块配一套</t>
    </r>
    <r>
      <rPr>
        <sz val="10"/>
        <rFont val="Times New Roman"/>
        <charset val="134"/>
      </rPr>
      <t xml:space="preserve">
2</t>
    </r>
    <r>
      <rPr>
        <sz val="10"/>
        <rFont val="宋体"/>
        <charset val="134"/>
      </rPr>
      <t>、含施工工人、工程车等</t>
    </r>
  </si>
  <si>
    <t>-20</t>
  </si>
  <si>
    <r>
      <rPr>
        <sz val="10"/>
        <rFont val="宋体"/>
        <charset val="134"/>
      </rPr>
      <t>螺栓</t>
    </r>
    <r>
      <rPr>
        <sz val="10"/>
        <rFont val="Times New Roman"/>
        <charset val="134"/>
      </rPr>
      <t>D  M16×35</t>
    </r>
  </si>
  <si>
    <r>
      <rPr>
        <sz val="10"/>
        <rFont val="Times New Roman"/>
        <charset val="134"/>
      </rPr>
      <t>1</t>
    </r>
    <r>
      <rPr>
        <sz val="10"/>
        <rFont val="宋体"/>
        <charset val="134"/>
      </rPr>
      <t>、部位：二波护栏（一片护栏板配</t>
    </r>
    <r>
      <rPr>
        <sz val="10"/>
        <rFont val="Times New Roman"/>
        <charset val="134"/>
      </rPr>
      <t>8</t>
    </r>
    <r>
      <rPr>
        <sz val="10"/>
        <rFont val="宋体"/>
        <charset val="134"/>
      </rPr>
      <t>套），三波（一片护栏板配</t>
    </r>
    <r>
      <rPr>
        <sz val="10"/>
        <rFont val="Times New Roman"/>
        <charset val="134"/>
      </rPr>
      <t>12</t>
    </r>
    <r>
      <rPr>
        <sz val="10"/>
        <rFont val="宋体"/>
        <charset val="134"/>
      </rPr>
      <t>套）</t>
    </r>
    <r>
      <rPr>
        <sz val="10"/>
        <rFont val="Times New Roman"/>
        <charset val="134"/>
      </rPr>
      <t xml:space="preserve">
2</t>
    </r>
    <r>
      <rPr>
        <sz val="10"/>
        <rFont val="宋体"/>
        <charset val="134"/>
      </rPr>
      <t>、含施工工人、工程车等</t>
    </r>
  </si>
  <si>
    <t>602-6</t>
  </si>
  <si>
    <r>
      <rPr>
        <sz val="10"/>
        <rFont val="宋体"/>
        <charset val="134"/>
      </rPr>
      <t>匝道封闭栏杆更换</t>
    </r>
  </si>
  <si>
    <r>
      <rPr>
        <sz val="10"/>
        <rFont val="Times New Roman"/>
        <charset val="134"/>
      </rPr>
      <t>1</t>
    </r>
    <r>
      <rPr>
        <sz val="10"/>
        <rFont val="宋体"/>
        <charset val="134"/>
      </rPr>
      <t>、</t>
    </r>
    <r>
      <rPr>
        <sz val="10"/>
        <rFont val="Times New Roman"/>
        <charset val="134"/>
      </rPr>
      <t>D60*3*9000*2</t>
    </r>
    <r>
      <rPr>
        <sz val="10"/>
        <rFont val="宋体"/>
        <charset val="134"/>
      </rPr>
      <t>根镀锌钢管</t>
    </r>
    <r>
      <rPr>
        <sz val="10"/>
        <rFont val="Times New Roman"/>
        <charset val="134"/>
      </rPr>
      <t xml:space="preserve">
D48*2*500*6</t>
    </r>
    <r>
      <rPr>
        <sz val="10"/>
        <rFont val="宋体"/>
        <charset val="134"/>
      </rPr>
      <t>根连接镀锌钢管，</t>
    </r>
    <r>
      <rPr>
        <sz val="10"/>
        <rFont val="Times New Roman"/>
        <charset val="134"/>
      </rPr>
      <t>D60</t>
    </r>
    <r>
      <rPr>
        <sz val="10"/>
        <rFont val="宋体"/>
        <charset val="134"/>
      </rPr>
      <t>弯头</t>
    </r>
    <r>
      <rPr>
        <sz val="10"/>
        <rFont val="Times New Roman"/>
        <charset val="134"/>
      </rPr>
      <t>4</t>
    </r>
    <r>
      <rPr>
        <sz val="10"/>
        <rFont val="宋体"/>
        <charset val="134"/>
      </rPr>
      <t>个，标志牌</t>
    </r>
    <r>
      <rPr>
        <sz val="10"/>
        <rFont val="Times New Roman"/>
        <charset val="134"/>
      </rPr>
      <t>500*2000,1</t>
    </r>
    <r>
      <rPr>
        <sz val="10"/>
        <rFont val="宋体"/>
        <charset val="134"/>
      </rPr>
      <t>块，反光膜</t>
    </r>
    <r>
      <rPr>
        <sz val="10"/>
        <rFont val="Times New Roman"/>
        <charset val="134"/>
      </rPr>
      <t>IV</t>
    </r>
    <r>
      <rPr>
        <sz val="10"/>
        <rFont val="宋体"/>
        <charset val="134"/>
      </rPr>
      <t>类，镀锌钢管黏贴红色反光膜，</t>
    </r>
    <r>
      <rPr>
        <sz val="10"/>
        <rFont val="Times New Roman"/>
        <charset val="134"/>
      </rPr>
      <t>IV</t>
    </r>
    <r>
      <rPr>
        <sz val="10"/>
        <rFont val="宋体"/>
        <charset val="134"/>
      </rPr>
      <t>类</t>
    </r>
    <r>
      <rPr>
        <sz val="10"/>
        <rFont val="Times New Roman"/>
        <charset val="134"/>
      </rPr>
      <t>1.5</t>
    </r>
    <r>
      <rPr>
        <sz val="10"/>
        <rFont val="宋体"/>
        <charset val="134"/>
      </rPr>
      <t>平方；移动万向轮</t>
    </r>
    <r>
      <rPr>
        <sz val="10"/>
        <rFont val="Times New Roman"/>
        <charset val="134"/>
      </rPr>
      <t>1</t>
    </r>
    <r>
      <rPr>
        <sz val="10"/>
        <rFont val="宋体"/>
        <charset val="134"/>
      </rPr>
      <t>个，加强固定铰链（含安装）</t>
    </r>
  </si>
  <si>
    <t>602-7</t>
  </si>
  <si>
    <r>
      <rPr>
        <sz val="10"/>
        <rFont val="宋体"/>
        <charset val="134"/>
      </rPr>
      <t>护栏维修</t>
    </r>
  </si>
  <si>
    <r>
      <rPr>
        <sz val="10"/>
        <rFont val="宋体"/>
        <charset val="134"/>
      </rPr>
      <t>防撞护栏出新</t>
    </r>
  </si>
  <si>
    <r>
      <rPr>
        <sz val="10"/>
        <rFont val="Times New Roman"/>
        <charset val="134"/>
      </rPr>
      <t>1</t>
    </r>
    <r>
      <rPr>
        <sz val="10"/>
        <rFont val="宋体"/>
        <charset val="134"/>
      </rPr>
      <t>、防撞护栏铁质扶手油漆</t>
    </r>
  </si>
  <si>
    <r>
      <rPr>
        <sz val="10"/>
        <rFont val="宋体"/>
        <charset val="134"/>
      </rPr>
      <t>混凝土栏杆出新</t>
    </r>
  </si>
  <si>
    <r>
      <rPr>
        <sz val="10"/>
        <rFont val="Times New Roman"/>
        <charset val="134"/>
      </rPr>
      <t>1</t>
    </r>
    <r>
      <rPr>
        <sz val="10"/>
        <rFont val="宋体"/>
        <charset val="134"/>
      </rPr>
      <t>、清理混凝土栏杆墙面老化</t>
    </r>
    <r>
      <rPr>
        <sz val="10"/>
        <rFont val="Times New Roman"/>
        <charset val="134"/>
      </rPr>
      <t xml:space="preserve">
2</t>
    </r>
    <r>
      <rPr>
        <sz val="10"/>
        <rFont val="宋体"/>
        <charset val="134"/>
      </rPr>
      <t>、混凝土栏杆粉刷</t>
    </r>
  </si>
  <si>
    <r>
      <rPr>
        <sz val="10"/>
        <rFont val="宋体"/>
        <charset val="134"/>
      </rPr>
      <t>环氧树脂砂浆修补</t>
    </r>
  </si>
  <si>
    <r>
      <rPr>
        <sz val="10"/>
        <rFont val="Times New Roman"/>
        <charset val="134"/>
      </rPr>
      <t>1</t>
    </r>
    <r>
      <rPr>
        <sz val="10"/>
        <rFont val="宋体"/>
        <charset val="134"/>
      </rPr>
      <t>、清理桥混凝土栏杆坑洞</t>
    </r>
    <r>
      <rPr>
        <sz val="10"/>
        <rFont val="Times New Roman"/>
        <charset val="134"/>
      </rPr>
      <t xml:space="preserve">
2</t>
    </r>
    <r>
      <rPr>
        <sz val="10"/>
        <rFont val="宋体"/>
        <charset val="134"/>
      </rPr>
      <t>、环氧砂浆缺损修补</t>
    </r>
  </si>
  <si>
    <r>
      <rPr>
        <sz val="10"/>
        <rFont val="宋体"/>
        <charset val="134"/>
      </rPr>
      <t>新泽西护栏更换</t>
    </r>
  </si>
  <si>
    <r>
      <rPr>
        <sz val="10"/>
        <rFont val="Times New Roman"/>
        <charset val="134"/>
      </rPr>
      <t>1</t>
    </r>
    <r>
      <rPr>
        <sz val="10"/>
        <rFont val="宋体"/>
        <charset val="134"/>
      </rPr>
      <t>、新泽西护栏更换</t>
    </r>
    <r>
      <rPr>
        <sz val="10"/>
        <rFont val="Times New Roman"/>
        <charset val="134"/>
      </rPr>
      <t>2000</t>
    </r>
    <r>
      <rPr>
        <sz val="10"/>
        <rFont val="宋体"/>
        <charset val="134"/>
      </rPr>
      <t>（长）</t>
    </r>
    <r>
      <rPr>
        <sz val="10"/>
        <rFont val="Times New Roman"/>
        <charset val="134"/>
      </rPr>
      <t>*800</t>
    </r>
    <r>
      <rPr>
        <sz val="10"/>
        <rFont val="宋体"/>
        <charset val="134"/>
      </rPr>
      <t>（高）</t>
    </r>
    <r>
      <rPr>
        <sz val="10"/>
        <rFont val="Times New Roman"/>
        <charset val="134"/>
      </rPr>
      <t>*500mm</t>
    </r>
    <r>
      <rPr>
        <sz val="10"/>
        <rFont val="宋体"/>
        <charset val="134"/>
      </rPr>
      <t>（下宽）</t>
    </r>
  </si>
  <si>
    <t>603-5</t>
  </si>
  <si>
    <r>
      <rPr>
        <sz val="10"/>
        <rFont val="宋体"/>
        <charset val="134"/>
      </rPr>
      <t>防落物网</t>
    </r>
  </si>
  <si>
    <r>
      <rPr>
        <sz val="10"/>
        <rFont val="宋体"/>
        <charset val="134"/>
      </rPr>
      <t>防抛网出新</t>
    </r>
  </si>
  <si>
    <r>
      <rPr>
        <sz val="10"/>
        <rFont val="Times New Roman"/>
        <charset val="134"/>
      </rPr>
      <t>1</t>
    </r>
    <r>
      <rPr>
        <sz val="10"/>
        <rFont val="宋体"/>
        <charset val="134"/>
      </rPr>
      <t>、铁路范围内防抛网刷漆</t>
    </r>
  </si>
  <si>
    <r>
      <rPr>
        <sz val="10"/>
        <rFont val="宋体"/>
        <charset val="134"/>
      </rPr>
      <t>防抛网加长</t>
    </r>
  </si>
  <si>
    <r>
      <rPr>
        <sz val="10"/>
        <rFont val="Times New Roman"/>
        <charset val="134"/>
      </rPr>
      <t>1</t>
    </r>
    <r>
      <rPr>
        <sz val="10"/>
        <rFont val="宋体"/>
        <charset val="134"/>
      </rPr>
      <t>、防抛网加长</t>
    </r>
  </si>
  <si>
    <t>603-6</t>
  </si>
  <si>
    <r>
      <rPr>
        <sz val="10"/>
        <rFont val="宋体"/>
        <charset val="134"/>
      </rPr>
      <t>隔离护栏</t>
    </r>
  </si>
  <si>
    <r>
      <rPr>
        <sz val="10"/>
        <rFont val="宋体"/>
        <charset val="134"/>
      </rPr>
      <t>京式护栏（含立柱）</t>
    </r>
  </si>
  <si>
    <r>
      <rPr>
        <sz val="10"/>
        <rFont val="Times New Roman"/>
        <charset val="134"/>
      </rPr>
      <t>1</t>
    </r>
    <r>
      <rPr>
        <sz val="10"/>
        <rFont val="宋体"/>
        <charset val="134"/>
      </rPr>
      <t>、类型</t>
    </r>
    <r>
      <rPr>
        <sz val="10"/>
        <rFont val="Times New Roman"/>
        <charset val="134"/>
      </rPr>
      <t>:</t>
    </r>
    <r>
      <rPr>
        <sz val="10"/>
        <rFont val="宋体"/>
        <charset val="134"/>
      </rPr>
      <t>京式护栏：长</t>
    </r>
    <r>
      <rPr>
        <sz val="10"/>
        <rFont val="Times New Roman"/>
        <charset val="134"/>
      </rPr>
      <t>3m*</t>
    </r>
    <r>
      <rPr>
        <sz val="10"/>
        <rFont val="宋体"/>
        <charset val="134"/>
      </rPr>
      <t>高</t>
    </r>
    <r>
      <rPr>
        <sz val="10"/>
        <rFont val="Times New Roman"/>
        <charset val="134"/>
      </rPr>
      <t>1m</t>
    </r>
    <r>
      <rPr>
        <sz val="10"/>
        <rFont val="宋体"/>
        <charset val="134"/>
      </rPr>
      <t>（定制）</t>
    </r>
    <r>
      <rPr>
        <sz val="10"/>
        <rFont val="Times New Roman"/>
        <charset val="134"/>
      </rPr>
      <t xml:space="preserve">
2</t>
    </r>
    <r>
      <rPr>
        <sz val="10"/>
        <rFont val="宋体"/>
        <charset val="134"/>
      </rPr>
      <t>、立柱：截面</t>
    </r>
    <r>
      <rPr>
        <sz val="10"/>
        <rFont val="Times New Roman"/>
        <charset val="134"/>
      </rPr>
      <t>80mm*80mm*3mm</t>
    </r>
    <r>
      <rPr>
        <sz val="10"/>
        <rFont val="宋体"/>
        <charset val="134"/>
      </rPr>
      <t>方管，高</t>
    </r>
    <r>
      <rPr>
        <sz val="10"/>
        <rFont val="Times New Roman"/>
        <charset val="134"/>
      </rPr>
      <t>1.2m
3</t>
    </r>
    <r>
      <rPr>
        <sz val="10"/>
        <rFont val="宋体"/>
        <charset val="134"/>
      </rPr>
      <t>、规格、型号</t>
    </r>
    <r>
      <rPr>
        <sz val="10"/>
        <rFont val="Times New Roman"/>
        <charset val="134"/>
      </rPr>
      <t>:</t>
    </r>
    <r>
      <rPr>
        <sz val="10"/>
        <rFont val="宋体"/>
        <charset val="134"/>
      </rPr>
      <t>购入镀锌喷塑管，加装反光条</t>
    </r>
  </si>
  <si>
    <r>
      <rPr>
        <sz val="10"/>
        <rFont val="宋体"/>
        <charset val="134"/>
      </rPr>
      <t>京式护栏底座</t>
    </r>
  </si>
  <si>
    <r>
      <rPr>
        <sz val="10"/>
        <rFont val="Times New Roman"/>
        <charset val="134"/>
      </rPr>
      <t>1</t>
    </r>
    <r>
      <rPr>
        <sz val="10"/>
        <rFont val="宋体"/>
        <charset val="134"/>
      </rPr>
      <t>、类型</t>
    </r>
    <r>
      <rPr>
        <sz val="10"/>
        <rFont val="Times New Roman"/>
        <charset val="134"/>
      </rPr>
      <t>:</t>
    </r>
    <r>
      <rPr>
        <sz val="10"/>
        <rFont val="宋体"/>
        <charset val="134"/>
      </rPr>
      <t>机非隔离护栏底座</t>
    </r>
    <r>
      <rPr>
        <sz val="10"/>
        <rFont val="Times New Roman"/>
        <charset val="134"/>
      </rPr>
      <t xml:space="preserve">
2</t>
    </r>
    <r>
      <rPr>
        <sz val="10"/>
        <rFont val="宋体"/>
        <charset val="134"/>
      </rPr>
      <t>、规格、型号</t>
    </r>
    <r>
      <rPr>
        <sz val="10"/>
        <rFont val="Times New Roman"/>
        <charset val="134"/>
      </rPr>
      <t>:</t>
    </r>
    <r>
      <rPr>
        <sz val="10"/>
        <rFont val="宋体"/>
        <charset val="134"/>
      </rPr>
      <t>橡胶底座</t>
    </r>
    <r>
      <rPr>
        <sz val="10"/>
        <rFont val="Times New Roman"/>
        <charset val="134"/>
      </rPr>
      <t>300*250*130mm</t>
    </r>
  </si>
  <si>
    <r>
      <rPr>
        <sz val="10"/>
        <rFont val="宋体"/>
        <charset val="134"/>
      </rPr>
      <t>机非隔离护栏（含立柱）</t>
    </r>
  </si>
  <si>
    <r>
      <rPr>
        <sz val="10"/>
        <rFont val="Times New Roman"/>
        <charset val="134"/>
      </rPr>
      <t>1</t>
    </r>
    <r>
      <rPr>
        <sz val="10"/>
        <rFont val="宋体"/>
        <charset val="134"/>
      </rPr>
      <t>、类型</t>
    </r>
    <r>
      <rPr>
        <sz val="10"/>
        <rFont val="Times New Roman"/>
        <charset val="134"/>
      </rPr>
      <t>:</t>
    </r>
    <r>
      <rPr>
        <sz val="10"/>
        <rFont val="宋体"/>
        <charset val="134"/>
      </rPr>
      <t>机非隔离护栏：长</t>
    </r>
    <r>
      <rPr>
        <sz val="10"/>
        <rFont val="Times New Roman"/>
        <charset val="134"/>
      </rPr>
      <t>3m*</t>
    </r>
    <r>
      <rPr>
        <sz val="10"/>
        <rFont val="宋体"/>
        <charset val="134"/>
      </rPr>
      <t>高</t>
    </r>
    <r>
      <rPr>
        <sz val="10"/>
        <rFont val="Times New Roman"/>
        <charset val="134"/>
      </rPr>
      <t>1.2m</t>
    </r>
    <r>
      <rPr>
        <sz val="10"/>
        <rFont val="宋体"/>
        <charset val="134"/>
      </rPr>
      <t>（定制）</t>
    </r>
    <r>
      <rPr>
        <sz val="10"/>
        <rFont val="Times New Roman"/>
        <charset val="134"/>
      </rPr>
      <t xml:space="preserve">
2</t>
    </r>
    <r>
      <rPr>
        <sz val="10"/>
        <rFont val="宋体"/>
        <charset val="134"/>
      </rPr>
      <t>、立柱：截面</t>
    </r>
    <r>
      <rPr>
        <sz val="10"/>
        <rFont val="Times New Roman"/>
        <charset val="134"/>
      </rPr>
      <t>80mm*80mm*3mm</t>
    </r>
    <r>
      <rPr>
        <sz val="10"/>
        <rFont val="宋体"/>
        <charset val="134"/>
      </rPr>
      <t>方管，高</t>
    </r>
    <r>
      <rPr>
        <sz val="10"/>
        <rFont val="Times New Roman"/>
        <charset val="134"/>
      </rPr>
      <t>1.2m
3</t>
    </r>
    <r>
      <rPr>
        <sz val="10"/>
        <rFont val="宋体"/>
        <charset val="134"/>
      </rPr>
      <t>、规格、型号</t>
    </r>
    <r>
      <rPr>
        <sz val="10"/>
        <rFont val="Times New Roman"/>
        <charset val="134"/>
      </rPr>
      <t>:</t>
    </r>
    <r>
      <rPr>
        <sz val="10"/>
        <rFont val="宋体"/>
        <charset val="134"/>
      </rPr>
      <t>购入镀锌喷塑管，加装反光条</t>
    </r>
  </si>
  <si>
    <r>
      <rPr>
        <sz val="10"/>
        <rFont val="宋体"/>
        <charset val="134"/>
      </rPr>
      <t>机非隔离护栏底座</t>
    </r>
  </si>
  <si>
    <r>
      <rPr>
        <sz val="10"/>
        <rFont val="Times New Roman"/>
        <charset val="134"/>
      </rPr>
      <t>1</t>
    </r>
    <r>
      <rPr>
        <sz val="10"/>
        <rFont val="宋体"/>
        <charset val="134"/>
      </rPr>
      <t>、类型</t>
    </r>
    <r>
      <rPr>
        <sz val="10"/>
        <rFont val="Times New Roman"/>
        <charset val="134"/>
      </rPr>
      <t>:</t>
    </r>
    <r>
      <rPr>
        <sz val="10"/>
        <rFont val="宋体"/>
        <charset val="134"/>
      </rPr>
      <t>机非隔离护栏底座</t>
    </r>
    <r>
      <rPr>
        <sz val="10"/>
        <rFont val="Times New Roman"/>
        <charset val="134"/>
      </rPr>
      <t xml:space="preserve">
2</t>
    </r>
    <r>
      <rPr>
        <sz val="10"/>
        <rFont val="宋体"/>
        <charset val="134"/>
      </rPr>
      <t>、规格、型号</t>
    </r>
    <r>
      <rPr>
        <sz val="10"/>
        <rFont val="Times New Roman"/>
        <charset val="134"/>
      </rPr>
      <t>:</t>
    </r>
    <r>
      <rPr>
        <sz val="10"/>
        <rFont val="宋体"/>
        <charset val="134"/>
      </rPr>
      <t>橡胶底座</t>
    </r>
  </si>
  <si>
    <t>604-1</t>
  </si>
  <si>
    <r>
      <rPr>
        <sz val="10"/>
        <rFont val="宋体"/>
        <charset val="134"/>
      </rPr>
      <t>单柱式交通标志</t>
    </r>
  </si>
  <si>
    <r>
      <rPr>
        <sz val="10"/>
        <rFont val="Times New Roman"/>
        <charset val="134"/>
      </rPr>
      <t>φ89</t>
    </r>
    <r>
      <rPr>
        <sz val="10"/>
        <rFont val="宋体"/>
        <charset val="134"/>
      </rPr>
      <t>单立柱</t>
    </r>
  </si>
  <si>
    <r>
      <rPr>
        <sz val="10"/>
        <rFont val="Times New Roman"/>
        <charset val="134"/>
      </rPr>
      <t>1</t>
    </r>
    <r>
      <rPr>
        <sz val="10"/>
        <rFont val="宋体"/>
        <charset val="134"/>
      </rPr>
      <t>、类型</t>
    </r>
    <r>
      <rPr>
        <sz val="10"/>
        <rFont val="Times New Roman"/>
        <charset val="134"/>
      </rPr>
      <t>:φ89</t>
    </r>
    <r>
      <rPr>
        <sz val="10"/>
        <rFont val="宋体"/>
        <charset val="134"/>
      </rPr>
      <t>单立柱</t>
    </r>
    <r>
      <rPr>
        <sz val="10"/>
        <rFont val="Times New Roman"/>
        <charset val="134"/>
      </rPr>
      <t xml:space="preserve">
2</t>
    </r>
    <r>
      <rPr>
        <sz val="10"/>
        <rFont val="宋体"/>
        <charset val="134"/>
      </rPr>
      <t>、材质</t>
    </r>
    <r>
      <rPr>
        <sz val="10"/>
        <rFont val="Times New Roman"/>
        <charset val="134"/>
      </rPr>
      <t>:</t>
    </r>
    <r>
      <rPr>
        <sz val="10"/>
        <rFont val="宋体"/>
        <charset val="134"/>
      </rPr>
      <t>热镀锌钢管</t>
    </r>
    <r>
      <rPr>
        <sz val="10"/>
        <rFont val="Times New Roman"/>
        <charset val="134"/>
      </rPr>
      <t xml:space="preserve">
3</t>
    </r>
    <r>
      <rPr>
        <sz val="10"/>
        <rFont val="宋体"/>
        <charset val="134"/>
      </rPr>
      <t>、规格尺寸</t>
    </r>
    <r>
      <rPr>
        <sz val="10"/>
        <rFont val="Times New Roman"/>
        <charset val="134"/>
      </rPr>
      <t>:φ89mm*3.5mm*3500mm
4</t>
    </r>
    <r>
      <rPr>
        <sz val="10"/>
        <rFont val="宋体"/>
        <charset val="134"/>
      </rPr>
      <t>、基础、垫层：材料品种、厚度</t>
    </r>
    <r>
      <rPr>
        <sz val="10"/>
        <rFont val="Times New Roman"/>
        <charset val="134"/>
      </rPr>
      <t>:C25</t>
    </r>
    <r>
      <rPr>
        <sz val="10"/>
        <rFont val="宋体"/>
        <charset val="134"/>
      </rPr>
      <t>混凝土；</t>
    </r>
    <r>
      <rPr>
        <sz val="10"/>
        <rFont val="Times New Roman"/>
        <charset val="134"/>
      </rPr>
      <t>600mm*600mm*1000mm</t>
    </r>
  </si>
  <si>
    <r>
      <rPr>
        <sz val="10"/>
        <rFont val="宋体"/>
        <charset val="134"/>
      </rPr>
      <t>标志牌</t>
    </r>
  </si>
  <si>
    <r>
      <rPr>
        <sz val="10"/>
        <rFont val="宋体"/>
        <charset val="134"/>
      </rPr>
      <t>标志牌</t>
    </r>
    <r>
      <rPr>
        <sz val="10"/>
        <rFont val="Times New Roman"/>
        <charset val="134"/>
      </rPr>
      <t>φ1000</t>
    </r>
  </si>
  <si>
    <r>
      <rPr>
        <sz val="10"/>
        <rFont val="Times New Roman"/>
        <charset val="134"/>
      </rPr>
      <t>1</t>
    </r>
    <r>
      <rPr>
        <sz val="10"/>
        <rFont val="宋体"/>
        <charset val="134"/>
      </rPr>
      <t>、类型</t>
    </r>
    <r>
      <rPr>
        <sz val="10"/>
        <rFont val="Times New Roman"/>
        <charset val="134"/>
      </rPr>
      <t>:</t>
    </r>
    <r>
      <rPr>
        <sz val="10"/>
        <rFont val="宋体"/>
        <charset val="134"/>
      </rPr>
      <t>标志牌</t>
    </r>
    <r>
      <rPr>
        <sz val="10"/>
        <rFont val="Times New Roman"/>
        <charset val="134"/>
      </rPr>
      <t>φ1000mm
2</t>
    </r>
    <r>
      <rPr>
        <sz val="10"/>
        <rFont val="宋体"/>
        <charset val="134"/>
      </rPr>
      <t>、材质、规格尺寸</t>
    </r>
    <r>
      <rPr>
        <sz val="10"/>
        <rFont val="Times New Roman"/>
        <charset val="134"/>
      </rPr>
      <t>:</t>
    </r>
    <r>
      <rPr>
        <sz val="10"/>
        <rFont val="宋体"/>
        <charset val="134"/>
      </rPr>
      <t>铝合金板</t>
    </r>
    <r>
      <rPr>
        <sz val="10"/>
        <rFont val="Times New Roman"/>
        <charset val="134"/>
      </rPr>
      <t>φ 1000mm*2mm
3</t>
    </r>
    <r>
      <rPr>
        <sz val="10"/>
        <rFont val="宋体"/>
        <charset val="134"/>
      </rPr>
      <t>、板面反光膜等级</t>
    </r>
    <r>
      <rPr>
        <sz val="10"/>
        <rFont val="Times New Roman"/>
        <charset val="134"/>
      </rPr>
      <t>:</t>
    </r>
    <r>
      <rPr>
        <sz val="10"/>
        <rFont val="宋体"/>
        <charset val="134"/>
      </rPr>
      <t>四类反光膜</t>
    </r>
  </si>
  <si>
    <r>
      <rPr>
        <sz val="10"/>
        <rFont val="宋体"/>
        <charset val="134"/>
      </rPr>
      <t>标志牌△</t>
    </r>
    <r>
      <rPr>
        <sz val="10"/>
        <rFont val="Times New Roman"/>
        <charset val="134"/>
      </rPr>
      <t>1100</t>
    </r>
  </si>
  <si>
    <r>
      <rPr>
        <sz val="10"/>
        <rFont val="Times New Roman"/>
        <charset val="134"/>
      </rPr>
      <t>1</t>
    </r>
    <r>
      <rPr>
        <sz val="10"/>
        <rFont val="宋体"/>
        <charset val="134"/>
      </rPr>
      <t>、类型</t>
    </r>
    <r>
      <rPr>
        <sz val="10"/>
        <rFont val="Times New Roman"/>
        <charset val="134"/>
      </rPr>
      <t>:</t>
    </r>
    <r>
      <rPr>
        <sz val="10"/>
        <rFont val="宋体"/>
        <charset val="134"/>
      </rPr>
      <t>标志牌△</t>
    </r>
    <r>
      <rPr>
        <sz val="10"/>
        <rFont val="Times New Roman"/>
        <charset val="134"/>
      </rPr>
      <t>1100mm
2</t>
    </r>
    <r>
      <rPr>
        <sz val="10"/>
        <rFont val="宋体"/>
        <charset val="134"/>
      </rPr>
      <t>、材质、规格尺寸</t>
    </r>
    <r>
      <rPr>
        <sz val="10"/>
        <rFont val="Times New Roman"/>
        <charset val="134"/>
      </rPr>
      <t>:</t>
    </r>
    <r>
      <rPr>
        <sz val="10"/>
        <rFont val="宋体"/>
        <charset val="134"/>
      </rPr>
      <t>铝合金板△</t>
    </r>
    <r>
      <rPr>
        <sz val="10"/>
        <rFont val="Times New Roman"/>
        <charset val="134"/>
      </rPr>
      <t>1100mm*2mm
3</t>
    </r>
    <r>
      <rPr>
        <sz val="10"/>
        <rFont val="宋体"/>
        <charset val="134"/>
      </rPr>
      <t>、板面反光膜等级</t>
    </r>
    <r>
      <rPr>
        <sz val="10"/>
        <rFont val="Times New Roman"/>
        <charset val="134"/>
      </rPr>
      <t>:</t>
    </r>
    <r>
      <rPr>
        <sz val="10"/>
        <rFont val="宋体"/>
        <charset val="134"/>
      </rPr>
      <t>四类反光膜</t>
    </r>
  </si>
  <si>
    <r>
      <rPr>
        <sz val="10"/>
        <rFont val="宋体"/>
        <charset val="134"/>
      </rPr>
      <t>标志牌▽</t>
    </r>
    <r>
      <rPr>
        <sz val="10"/>
        <rFont val="Times New Roman"/>
        <charset val="134"/>
      </rPr>
      <t>900</t>
    </r>
  </si>
  <si>
    <r>
      <rPr>
        <sz val="10"/>
        <rFont val="Times New Roman"/>
        <charset val="134"/>
      </rPr>
      <t>1</t>
    </r>
    <r>
      <rPr>
        <sz val="10"/>
        <rFont val="宋体"/>
        <charset val="134"/>
      </rPr>
      <t>、类型</t>
    </r>
    <r>
      <rPr>
        <sz val="10"/>
        <rFont val="Times New Roman"/>
        <charset val="134"/>
      </rPr>
      <t>:</t>
    </r>
    <r>
      <rPr>
        <sz val="10"/>
        <rFont val="宋体"/>
        <charset val="134"/>
      </rPr>
      <t>标志牌△</t>
    </r>
    <r>
      <rPr>
        <sz val="10"/>
        <rFont val="Times New Roman"/>
        <charset val="134"/>
      </rPr>
      <t>900mm
2</t>
    </r>
    <r>
      <rPr>
        <sz val="10"/>
        <rFont val="宋体"/>
        <charset val="134"/>
      </rPr>
      <t>、材质、规格尺寸</t>
    </r>
    <r>
      <rPr>
        <sz val="10"/>
        <rFont val="Times New Roman"/>
        <charset val="134"/>
      </rPr>
      <t>:</t>
    </r>
    <r>
      <rPr>
        <sz val="10"/>
        <rFont val="宋体"/>
        <charset val="134"/>
      </rPr>
      <t>铝合金板△</t>
    </r>
    <r>
      <rPr>
        <sz val="10"/>
        <rFont val="Times New Roman"/>
        <charset val="134"/>
      </rPr>
      <t>900mm*2mm
3</t>
    </r>
    <r>
      <rPr>
        <sz val="10"/>
        <rFont val="宋体"/>
        <charset val="134"/>
      </rPr>
      <t>、板面反光膜等级</t>
    </r>
    <r>
      <rPr>
        <sz val="10"/>
        <rFont val="Times New Roman"/>
        <charset val="134"/>
      </rPr>
      <t>:</t>
    </r>
    <r>
      <rPr>
        <sz val="10"/>
        <rFont val="宋体"/>
        <charset val="134"/>
      </rPr>
      <t>四类反光膜</t>
    </r>
  </si>
  <si>
    <r>
      <rPr>
        <sz val="10"/>
        <rFont val="宋体"/>
        <charset val="134"/>
      </rPr>
      <t>标志牌</t>
    </r>
    <r>
      <rPr>
        <sz val="10"/>
        <rFont val="Times New Roman"/>
        <charset val="134"/>
      </rPr>
      <t>φ800</t>
    </r>
  </si>
  <si>
    <r>
      <rPr>
        <sz val="10"/>
        <rFont val="Times New Roman"/>
        <charset val="134"/>
      </rPr>
      <t>1</t>
    </r>
    <r>
      <rPr>
        <sz val="10"/>
        <rFont val="宋体"/>
        <charset val="134"/>
      </rPr>
      <t>、类型</t>
    </r>
    <r>
      <rPr>
        <sz val="10"/>
        <rFont val="Times New Roman"/>
        <charset val="134"/>
      </rPr>
      <t>:</t>
    </r>
    <r>
      <rPr>
        <sz val="10"/>
        <rFont val="宋体"/>
        <charset val="134"/>
      </rPr>
      <t>标志牌</t>
    </r>
    <r>
      <rPr>
        <sz val="10"/>
        <rFont val="Times New Roman"/>
        <charset val="134"/>
      </rPr>
      <t>φ800mm
2</t>
    </r>
    <r>
      <rPr>
        <sz val="10"/>
        <rFont val="宋体"/>
        <charset val="134"/>
      </rPr>
      <t>、材质、规格尺寸</t>
    </r>
    <r>
      <rPr>
        <sz val="10"/>
        <rFont val="Times New Roman"/>
        <charset val="134"/>
      </rPr>
      <t>:</t>
    </r>
    <r>
      <rPr>
        <sz val="10"/>
        <rFont val="宋体"/>
        <charset val="134"/>
      </rPr>
      <t>铝合金板</t>
    </r>
    <r>
      <rPr>
        <sz val="10"/>
        <rFont val="Times New Roman"/>
        <charset val="134"/>
      </rPr>
      <t>φ 800mm*2mm
3</t>
    </r>
    <r>
      <rPr>
        <sz val="10"/>
        <rFont val="宋体"/>
        <charset val="134"/>
      </rPr>
      <t>、板面反光膜等级</t>
    </r>
    <r>
      <rPr>
        <sz val="10"/>
        <rFont val="Times New Roman"/>
        <charset val="134"/>
      </rPr>
      <t>:</t>
    </r>
    <r>
      <rPr>
        <sz val="10"/>
        <rFont val="宋体"/>
        <charset val="134"/>
      </rPr>
      <t>四类反光膜</t>
    </r>
  </si>
  <si>
    <r>
      <rPr>
        <sz val="10"/>
        <rFont val="Times New Roman"/>
        <charset val="134"/>
      </rPr>
      <t>1</t>
    </r>
    <r>
      <rPr>
        <sz val="10"/>
        <rFont val="宋体"/>
        <charset val="134"/>
      </rPr>
      <t>、材质、铝合金板，规格尺寸</t>
    </r>
    <r>
      <rPr>
        <sz val="10"/>
        <rFont val="Times New Roman"/>
        <charset val="134"/>
      </rPr>
      <t>:N*3mm
2</t>
    </r>
    <r>
      <rPr>
        <sz val="10"/>
        <rFont val="宋体"/>
        <charset val="134"/>
      </rPr>
      <t>、板面反光膜等级</t>
    </r>
    <r>
      <rPr>
        <sz val="10"/>
        <rFont val="Times New Roman"/>
        <charset val="134"/>
      </rPr>
      <t>:</t>
    </r>
    <r>
      <rPr>
        <sz val="10"/>
        <rFont val="宋体"/>
        <charset val="134"/>
      </rPr>
      <t>四类反光膜</t>
    </r>
    <r>
      <rPr>
        <sz val="10"/>
        <rFont val="Times New Roman"/>
        <charset val="134"/>
      </rPr>
      <t xml:space="preserve">
3</t>
    </r>
    <r>
      <rPr>
        <sz val="10"/>
        <rFont val="宋体"/>
        <charset val="134"/>
      </rPr>
      <t>、含施工工人、工程车等</t>
    </r>
  </si>
  <si>
    <r>
      <rPr>
        <sz val="10"/>
        <rFont val="宋体"/>
        <charset val="134"/>
      </rPr>
      <t>桥梁铭牌</t>
    </r>
  </si>
  <si>
    <r>
      <rPr>
        <sz val="10"/>
        <rFont val="Times New Roman"/>
        <charset val="134"/>
      </rPr>
      <t>1</t>
    </r>
    <r>
      <rPr>
        <sz val="10"/>
        <rFont val="宋体"/>
        <charset val="134"/>
      </rPr>
      <t>、材质、铝合金板</t>
    </r>
    <r>
      <rPr>
        <sz val="10"/>
        <rFont val="Times New Roman"/>
        <charset val="134"/>
      </rPr>
      <t>1mm</t>
    </r>
    <r>
      <rPr>
        <sz val="10"/>
        <rFont val="宋体"/>
        <charset val="134"/>
      </rPr>
      <t>，规格尺寸</t>
    </r>
    <r>
      <rPr>
        <sz val="10"/>
        <rFont val="Times New Roman"/>
        <charset val="134"/>
      </rPr>
      <t>:500mm*300mm
2</t>
    </r>
    <r>
      <rPr>
        <sz val="10"/>
        <rFont val="宋体"/>
        <charset val="134"/>
      </rPr>
      <t>、板面：涂层，填写桥梁基本信息</t>
    </r>
    <r>
      <rPr>
        <sz val="10"/>
        <rFont val="Times New Roman"/>
        <charset val="134"/>
      </rPr>
      <t xml:space="preserve">
3</t>
    </r>
    <r>
      <rPr>
        <sz val="10"/>
        <rFont val="宋体"/>
        <charset val="134"/>
      </rPr>
      <t>、含施工工人、工程车等</t>
    </r>
  </si>
  <si>
    <r>
      <rPr>
        <sz val="10"/>
        <rFont val="宋体"/>
        <charset val="134"/>
      </rPr>
      <t>标志牌基础</t>
    </r>
  </si>
  <si>
    <r>
      <rPr>
        <sz val="10"/>
        <rFont val="Times New Roman"/>
        <charset val="134"/>
      </rPr>
      <t>1</t>
    </r>
    <r>
      <rPr>
        <sz val="10"/>
        <rFont val="宋体"/>
        <charset val="134"/>
      </rPr>
      <t>、</t>
    </r>
    <r>
      <rPr>
        <sz val="10"/>
        <rFont val="Times New Roman"/>
        <charset val="134"/>
      </rPr>
      <t>C25</t>
    </r>
    <r>
      <rPr>
        <sz val="10"/>
        <rFont val="宋体"/>
        <charset val="134"/>
      </rPr>
      <t>钢筋混凝土（含预埋件）</t>
    </r>
    <r>
      <rPr>
        <sz val="10"/>
        <rFont val="Times New Roman"/>
        <charset val="134"/>
      </rPr>
      <t xml:space="preserve">
2</t>
    </r>
    <r>
      <rPr>
        <sz val="10"/>
        <rFont val="宋体"/>
        <charset val="134"/>
      </rPr>
      <t>、含基础开挖、回填、清理、运输等</t>
    </r>
  </si>
  <si>
    <r>
      <rPr>
        <sz val="10"/>
        <rFont val="宋体"/>
        <charset val="134"/>
      </rPr>
      <t>素混凝土</t>
    </r>
  </si>
  <si>
    <r>
      <rPr>
        <sz val="10"/>
        <rFont val="Times New Roman"/>
        <charset val="134"/>
      </rPr>
      <t>1</t>
    </r>
    <r>
      <rPr>
        <sz val="10"/>
        <rFont val="宋体"/>
        <charset val="134"/>
      </rPr>
      <t>、</t>
    </r>
    <r>
      <rPr>
        <sz val="10"/>
        <rFont val="Times New Roman"/>
        <charset val="134"/>
      </rPr>
      <t>C30</t>
    </r>
    <r>
      <rPr>
        <sz val="10"/>
        <rFont val="宋体"/>
        <charset val="134"/>
      </rPr>
      <t>混凝土基础</t>
    </r>
    <r>
      <rPr>
        <sz val="10"/>
        <rFont val="Times New Roman"/>
        <charset val="134"/>
      </rPr>
      <t xml:space="preserve">
2</t>
    </r>
    <r>
      <rPr>
        <sz val="10"/>
        <rFont val="宋体"/>
        <charset val="134"/>
      </rPr>
      <t>、含基础开挖、回填、清理、运输等</t>
    </r>
  </si>
  <si>
    <t>604-4</t>
  </si>
  <si>
    <r>
      <rPr>
        <sz val="10"/>
        <rFont val="宋体"/>
        <charset val="134"/>
      </rPr>
      <t>门架式交通标志</t>
    </r>
  </si>
  <si>
    <r>
      <rPr>
        <sz val="10"/>
        <rFont val="宋体"/>
        <charset val="134"/>
      </rPr>
      <t>门架式标志牌换版</t>
    </r>
  </si>
  <si>
    <r>
      <rPr>
        <sz val="10"/>
        <rFont val="Times New Roman"/>
        <charset val="134"/>
      </rPr>
      <t>1</t>
    </r>
    <r>
      <rPr>
        <sz val="10"/>
        <rFont val="宋体"/>
        <charset val="134"/>
      </rPr>
      <t>、矩形：</t>
    </r>
    <r>
      <rPr>
        <sz val="10"/>
        <rFont val="Times New Roman"/>
        <charset val="134"/>
      </rPr>
      <t>520*330cm
2</t>
    </r>
    <r>
      <rPr>
        <sz val="10"/>
        <rFont val="宋体"/>
        <charset val="134"/>
      </rPr>
      <t>、含铝合金版面、反光膜、施工措施等</t>
    </r>
  </si>
  <si>
    <t>604-6</t>
  </si>
  <si>
    <r>
      <rPr>
        <sz val="10"/>
        <rFont val="宋体"/>
        <charset val="134"/>
      </rPr>
      <t>双悬臂式交通标志</t>
    </r>
  </si>
  <si>
    <r>
      <rPr>
        <sz val="10"/>
        <rFont val="宋体"/>
        <charset val="134"/>
      </rPr>
      <t>双悬臂式标志牌换膜</t>
    </r>
  </si>
  <si>
    <r>
      <rPr>
        <sz val="10"/>
        <rFont val="Times New Roman"/>
        <charset val="134"/>
      </rPr>
      <t>1</t>
    </r>
    <r>
      <rPr>
        <sz val="10"/>
        <rFont val="宋体"/>
        <charset val="134"/>
      </rPr>
      <t>、矩形</t>
    </r>
    <r>
      <rPr>
        <sz val="10"/>
        <rFont val="Times New Roman"/>
        <charset val="134"/>
      </rPr>
      <t>300×240cm
2</t>
    </r>
    <r>
      <rPr>
        <sz val="10"/>
        <rFont val="宋体"/>
        <charset val="134"/>
      </rPr>
      <t>、含反光膜、施工措施等</t>
    </r>
  </si>
  <si>
    <t>604-10</t>
  </si>
  <si>
    <r>
      <rPr>
        <sz val="10"/>
        <rFont val="宋体"/>
        <charset val="134"/>
      </rPr>
      <t>百米桩贴膜（高强级）</t>
    </r>
  </si>
  <si>
    <r>
      <rPr>
        <sz val="10"/>
        <rFont val="Times New Roman"/>
        <charset val="134"/>
      </rPr>
      <t>1</t>
    </r>
    <r>
      <rPr>
        <sz val="10"/>
        <rFont val="宋体"/>
        <charset val="134"/>
      </rPr>
      <t>、部位：百米桩</t>
    </r>
    <r>
      <rPr>
        <sz val="10"/>
        <rFont val="Times New Roman"/>
        <charset val="134"/>
      </rPr>
      <t xml:space="preserve">
2</t>
    </r>
    <r>
      <rPr>
        <sz val="10"/>
        <rFont val="宋体"/>
        <charset val="134"/>
      </rPr>
      <t>、贴膜材质：四类反光膜（高强级）</t>
    </r>
    <r>
      <rPr>
        <sz val="10"/>
        <rFont val="Times New Roman"/>
        <charset val="134"/>
      </rPr>
      <t xml:space="preserve">
3</t>
    </r>
    <r>
      <rPr>
        <sz val="10"/>
        <rFont val="宋体"/>
        <charset val="134"/>
      </rPr>
      <t>、工艺：电脑刻字，裁剪，基板清洗，含人工贴膜、工程车等</t>
    </r>
  </si>
  <si>
    <t>604-11</t>
  </si>
  <si>
    <r>
      <rPr>
        <sz val="10"/>
        <rFont val="宋体"/>
        <charset val="134"/>
      </rPr>
      <t>防撞筒</t>
    </r>
  </si>
  <si>
    <r>
      <rPr>
        <sz val="10"/>
        <rFont val="Times New Roman"/>
        <charset val="134"/>
      </rPr>
      <t>1</t>
    </r>
    <r>
      <rPr>
        <sz val="10"/>
        <rFont val="宋体"/>
        <charset val="134"/>
      </rPr>
      <t>、规格、型号</t>
    </r>
    <r>
      <rPr>
        <sz val="10"/>
        <rFont val="Times New Roman"/>
        <charset val="134"/>
      </rPr>
      <t>:</t>
    </r>
    <r>
      <rPr>
        <sz val="10"/>
        <rFont val="宋体"/>
        <charset val="134"/>
      </rPr>
      <t>直径</t>
    </r>
    <r>
      <rPr>
        <sz val="10"/>
        <rFont val="Times New Roman"/>
        <charset val="134"/>
      </rPr>
      <t>600mm×600mm</t>
    </r>
    <r>
      <rPr>
        <sz val="10"/>
        <rFont val="宋体"/>
        <charset val="134"/>
      </rPr>
      <t>（高），表面贴反光膜，内部填充中粗砂</t>
    </r>
    <r>
      <rPr>
        <sz val="10"/>
        <rFont val="Times New Roman"/>
        <charset val="134"/>
      </rPr>
      <t xml:space="preserve">
2</t>
    </r>
    <r>
      <rPr>
        <sz val="10"/>
        <rFont val="宋体"/>
        <charset val="134"/>
      </rPr>
      <t>、含施工工人、工程车等</t>
    </r>
  </si>
  <si>
    <r>
      <rPr>
        <sz val="10"/>
        <rFont val="宋体"/>
        <charset val="134"/>
      </rPr>
      <t>只</t>
    </r>
  </si>
  <si>
    <t>604-12</t>
  </si>
  <si>
    <r>
      <rPr>
        <sz val="10"/>
        <rFont val="宋体"/>
        <charset val="134"/>
      </rPr>
      <t>反光锥</t>
    </r>
  </si>
  <si>
    <r>
      <rPr>
        <sz val="10"/>
        <rFont val="Times New Roman"/>
        <charset val="134"/>
      </rPr>
      <t>1</t>
    </r>
    <r>
      <rPr>
        <sz val="10"/>
        <rFont val="宋体"/>
        <charset val="134"/>
      </rPr>
      <t>、规格、型号</t>
    </r>
    <r>
      <rPr>
        <sz val="10"/>
        <rFont val="Times New Roman"/>
        <charset val="134"/>
      </rPr>
      <t>:</t>
    </r>
    <r>
      <rPr>
        <sz val="10"/>
        <rFont val="宋体"/>
        <charset val="134"/>
      </rPr>
      <t>高度</t>
    </r>
    <r>
      <rPr>
        <sz val="10"/>
        <rFont val="Times New Roman"/>
        <charset val="134"/>
      </rPr>
      <t>700mm
2</t>
    </r>
    <r>
      <rPr>
        <sz val="10"/>
        <rFont val="宋体"/>
        <charset val="134"/>
      </rPr>
      <t>、含施工工人、工程车等</t>
    </r>
  </si>
  <si>
    <t>604-14</t>
  </si>
  <si>
    <r>
      <rPr>
        <sz val="10"/>
        <rFont val="宋体"/>
        <charset val="134"/>
      </rPr>
      <t>警示桩</t>
    </r>
  </si>
  <si>
    <r>
      <rPr>
        <sz val="10"/>
        <rFont val="宋体"/>
        <charset val="134"/>
      </rPr>
      <t>警示柱</t>
    </r>
    <r>
      <rPr>
        <sz val="10"/>
        <rFont val="Times New Roman"/>
        <charset val="134"/>
      </rPr>
      <t>89</t>
    </r>
  </si>
  <si>
    <r>
      <rPr>
        <sz val="10"/>
        <rFont val="Times New Roman"/>
        <charset val="134"/>
      </rPr>
      <t>1</t>
    </r>
    <r>
      <rPr>
        <sz val="10"/>
        <rFont val="宋体"/>
        <charset val="134"/>
      </rPr>
      <t>、类型</t>
    </r>
    <r>
      <rPr>
        <sz val="10"/>
        <rFont val="Times New Roman"/>
        <charset val="134"/>
      </rPr>
      <t>:89</t>
    </r>
    <r>
      <rPr>
        <sz val="10"/>
        <rFont val="宋体"/>
        <charset val="134"/>
      </rPr>
      <t>警示桩</t>
    </r>
    <r>
      <rPr>
        <sz val="10"/>
        <rFont val="Times New Roman"/>
        <charset val="134"/>
      </rPr>
      <t xml:space="preserve">
2</t>
    </r>
    <r>
      <rPr>
        <sz val="10"/>
        <rFont val="宋体"/>
        <charset val="134"/>
      </rPr>
      <t>、材料品种</t>
    </r>
    <r>
      <rPr>
        <sz val="10"/>
        <rFont val="Times New Roman"/>
        <charset val="134"/>
      </rPr>
      <t>:Q235</t>
    </r>
    <r>
      <rPr>
        <sz val="10"/>
        <rFont val="宋体"/>
        <charset val="134"/>
      </rPr>
      <t>钢</t>
    </r>
    <r>
      <rPr>
        <sz val="10"/>
        <rFont val="Times New Roman"/>
        <charset val="134"/>
      </rPr>
      <t xml:space="preserve">
3</t>
    </r>
    <r>
      <rPr>
        <sz val="10"/>
        <rFont val="宋体"/>
        <charset val="134"/>
      </rPr>
      <t>、规格、型号</t>
    </r>
    <r>
      <rPr>
        <sz val="10"/>
        <rFont val="Times New Roman"/>
        <charset val="134"/>
      </rPr>
      <t>:89mm*2.5mm*1200mm;</t>
    </r>
    <r>
      <rPr>
        <sz val="10"/>
        <rFont val="宋体"/>
        <charset val="134"/>
      </rPr>
      <t>含红白反光高度</t>
    </r>
    <r>
      <rPr>
        <sz val="10"/>
        <rFont val="Times New Roman"/>
        <charset val="134"/>
      </rPr>
      <t>800mm</t>
    </r>
    <r>
      <rPr>
        <sz val="10"/>
        <rFont val="宋体"/>
        <charset val="134"/>
      </rPr>
      <t>，上面管口封死</t>
    </r>
    <r>
      <rPr>
        <sz val="10"/>
        <rFont val="Times New Roman"/>
        <charset val="134"/>
      </rPr>
      <t xml:space="preserve">
4</t>
    </r>
    <r>
      <rPr>
        <sz val="10"/>
        <rFont val="宋体"/>
        <charset val="134"/>
      </rPr>
      <t>、基础</t>
    </r>
    <r>
      <rPr>
        <sz val="10"/>
        <rFont val="Times New Roman"/>
        <charset val="134"/>
      </rPr>
      <t>400*400*400mm</t>
    </r>
    <r>
      <rPr>
        <sz val="10"/>
        <rFont val="宋体"/>
        <charset val="134"/>
      </rPr>
      <t>，</t>
    </r>
    <r>
      <rPr>
        <sz val="10"/>
        <rFont val="Times New Roman"/>
        <charset val="134"/>
      </rPr>
      <t>C25</t>
    </r>
    <r>
      <rPr>
        <sz val="10"/>
        <rFont val="宋体"/>
        <charset val="134"/>
      </rPr>
      <t>混凝土，开挖、浇筑</t>
    </r>
  </si>
  <si>
    <r>
      <rPr>
        <sz val="10"/>
        <rFont val="Times New Roman"/>
        <charset val="134"/>
      </rPr>
      <t>φ114</t>
    </r>
    <r>
      <rPr>
        <sz val="10"/>
        <rFont val="宋体"/>
        <charset val="134"/>
      </rPr>
      <t>路侧打入式警示桩</t>
    </r>
  </si>
  <si>
    <r>
      <rPr>
        <sz val="10"/>
        <rFont val="Times New Roman"/>
        <charset val="134"/>
      </rPr>
      <t>1</t>
    </r>
    <r>
      <rPr>
        <sz val="10"/>
        <rFont val="宋体"/>
        <charset val="134"/>
      </rPr>
      <t>、类型</t>
    </r>
    <r>
      <rPr>
        <sz val="10"/>
        <rFont val="Times New Roman"/>
        <charset val="134"/>
      </rPr>
      <t>:Ø114mm</t>
    </r>
    <r>
      <rPr>
        <sz val="10"/>
        <rFont val="宋体"/>
        <charset val="134"/>
      </rPr>
      <t>路侧打入式警示桩</t>
    </r>
    <r>
      <rPr>
        <sz val="10"/>
        <rFont val="Times New Roman"/>
        <charset val="134"/>
      </rPr>
      <t xml:space="preserve">
2</t>
    </r>
    <r>
      <rPr>
        <sz val="10"/>
        <rFont val="宋体"/>
        <charset val="134"/>
      </rPr>
      <t>、材料品种</t>
    </r>
    <r>
      <rPr>
        <sz val="10"/>
        <rFont val="Times New Roman"/>
        <charset val="134"/>
      </rPr>
      <t>:Q235</t>
    </r>
    <r>
      <rPr>
        <sz val="10"/>
        <rFont val="宋体"/>
        <charset val="134"/>
      </rPr>
      <t>钢</t>
    </r>
    <r>
      <rPr>
        <sz val="10"/>
        <rFont val="Times New Roman"/>
        <charset val="134"/>
      </rPr>
      <t xml:space="preserve">
3</t>
    </r>
    <r>
      <rPr>
        <sz val="10"/>
        <rFont val="宋体"/>
        <charset val="134"/>
      </rPr>
      <t>、规格、型号</t>
    </r>
    <r>
      <rPr>
        <sz val="10"/>
        <rFont val="Times New Roman"/>
        <charset val="134"/>
      </rPr>
      <t>:Ø114m*4.5mm*1200mm</t>
    </r>
    <r>
      <rPr>
        <sz val="10"/>
        <rFont val="宋体"/>
        <charset val="134"/>
      </rPr>
      <t>，含红白反光膜，反光膜高度</t>
    </r>
    <r>
      <rPr>
        <sz val="10"/>
        <rFont val="Times New Roman"/>
        <charset val="134"/>
      </rPr>
      <t>800m
4</t>
    </r>
    <r>
      <rPr>
        <sz val="10"/>
        <rFont val="宋体"/>
        <charset val="134"/>
      </rPr>
      <t>、含施工工人、工程车、打桩机等</t>
    </r>
  </si>
  <si>
    <r>
      <rPr>
        <sz val="10"/>
        <rFont val="Times New Roman"/>
        <charset val="134"/>
      </rPr>
      <t>φ140</t>
    </r>
    <r>
      <rPr>
        <sz val="10"/>
        <rFont val="宋体"/>
        <charset val="134"/>
      </rPr>
      <t>路侧打入式警示桩</t>
    </r>
  </si>
  <si>
    <r>
      <rPr>
        <sz val="10"/>
        <rFont val="Times New Roman"/>
        <charset val="134"/>
      </rPr>
      <t>1</t>
    </r>
    <r>
      <rPr>
        <sz val="10"/>
        <rFont val="宋体"/>
        <charset val="134"/>
      </rPr>
      <t>、类型</t>
    </r>
    <r>
      <rPr>
        <sz val="10"/>
        <rFont val="Times New Roman"/>
        <charset val="134"/>
      </rPr>
      <t>:Ø140mm</t>
    </r>
    <r>
      <rPr>
        <sz val="10"/>
        <rFont val="宋体"/>
        <charset val="134"/>
      </rPr>
      <t>路侧打入式警示桩</t>
    </r>
    <r>
      <rPr>
        <sz val="10"/>
        <rFont val="Times New Roman"/>
        <charset val="134"/>
      </rPr>
      <t xml:space="preserve">
2</t>
    </r>
    <r>
      <rPr>
        <sz val="10"/>
        <rFont val="宋体"/>
        <charset val="134"/>
      </rPr>
      <t>、材料品种</t>
    </r>
    <r>
      <rPr>
        <sz val="10"/>
        <rFont val="Times New Roman"/>
        <charset val="134"/>
      </rPr>
      <t>:Q235</t>
    </r>
    <r>
      <rPr>
        <sz val="10"/>
        <rFont val="宋体"/>
        <charset val="134"/>
      </rPr>
      <t>钢</t>
    </r>
    <r>
      <rPr>
        <sz val="10"/>
        <rFont val="Times New Roman"/>
        <charset val="134"/>
      </rPr>
      <t xml:space="preserve">
3</t>
    </r>
    <r>
      <rPr>
        <sz val="10"/>
        <rFont val="宋体"/>
        <charset val="134"/>
      </rPr>
      <t>、规格、型号</t>
    </r>
    <r>
      <rPr>
        <sz val="10"/>
        <rFont val="Times New Roman"/>
        <charset val="134"/>
      </rPr>
      <t>:Ø140m*4.5mm*1200mm</t>
    </r>
    <r>
      <rPr>
        <sz val="10"/>
        <rFont val="宋体"/>
        <charset val="134"/>
      </rPr>
      <t>，含红白反光膜，反光膜高度</t>
    </r>
    <r>
      <rPr>
        <sz val="10"/>
        <rFont val="Times New Roman"/>
        <charset val="134"/>
      </rPr>
      <t>800m
4</t>
    </r>
    <r>
      <rPr>
        <sz val="10"/>
        <rFont val="宋体"/>
        <charset val="134"/>
      </rPr>
      <t>、含施工工人、工程车、打桩机等</t>
    </r>
  </si>
  <si>
    <t>604-16</t>
  </si>
  <si>
    <r>
      <rPr>
        <sz val="10"/>
        <rFont val="宋体"/>
        <charset val="134"/>
      </rPr>
      <t>爆闪灯</t>
    </r>
  </si>
  <si>
    <r>
      <rPr>
        <sz val="10"/>
        <rFont val="Times New Roman"/>
        <charset val="134"/>
      </rPr>
      <t>1</t>
    </r>
    <r>
      <rPr>
        <sz val="10"/>
        <rFont val="宋体"/>
        <charset val="134"/>
      </rPr>
      <t>、太阳能爆闪灯（含太阳能板、蓄电池等安装辅材）</t>
    </r>
    <r>
      <rPr>
        <sz val="10"/>
        <rFont val="Times New Roman"/>
        <charset val="134"/>
      </rPr>
      <t xml:space="preserve">
2</t>
    </r>
    <r>
      <rPr>
        <sz val="10"/>
        <rFont val="宋体"/>
        <charset val="134"/>
      </rPr>
      <t>、含钢管立柱、混凝土基础（含</t>
    </r>
    <r>
      <rPr>
        <sz val="10"/>
        <rFont val="Times New Roman"/>
        <charset val="134"/>
      </rPr>
      <t xml:space="preserve"> </t>
    </r>
    <r>
      <rPr>
        <sz val="10"/>
        <rFont val="宋体"/>
        <charset val="134"/>
      </rPr>
      <t>钢筋）、基槽开挖、回填、夯实、清理、运输等</t>
    </r>
  </si>
  <si>
    <t>604-17</t>
  </si>
  <si>
    <r>
      <rPr>
        <sz val="10"/>
        <rFont val="宋体"/>
        <charset val="134"/>
      </rPr>
      <t>防撞垫</t>
    </r>
  </si>
  <si>
    <r>
      <rPr>
        <sz val="10"/>
        <rFont val="Times New Roman"/>
        <charset val="134"/>
      </rPr>
      <t>1</t>
    </r>
    <r>
      <rPr>
        <sz val="10"/>
        <rFont val="宋体"/>
        <charset val="134"/>
      </rPr>
      <t>、成品购入（每套长</t>
    </r>
    <r>
      <rPr>
        <sz val="10"/>
        <rFont val="Times New Roman"/>
        <charset val="134"/>
      </rPr>
      <t>3m</t>
    </r>
    <r>
      <rPr>
        <sz val="10"/>
        <rFont val="宋体"/>
        <charset val="134"/>
      </rPr>
      <t>，含吸能桶、滑动支架、导向板、鼻端、锚固底板、锚固支架、导轨、导向连接板、圆形轮廓标等）</t>
    </r>
    <r>
      <rPr>
        <sz val="10"/>
        <rFont val="Times New Roman"/>
        <charset val="134"/>
      </rPr>
      <t xml:space="preserve">
2</t>
    </r>
    <r>
      <rPr>
        <sz val="10"/>
        <rFont val="宋体"/>
        <charset val="134"/>
      </rPr>
      <t>、发电机、冲击钻，膨胀螺栓（路面轨道，墙体连接）</t>
    </r>
    <r>
      <rPr>
        <sz val="10"/>
        <rFont val="Times New Roman"/>
        <charset val="134"/>
      </rPr>
      <t xml:space="preserve">
3</t>
    </r>
    <r>
      <rPr>
        <sz val="10"/>
        <rFont val="宋体"/>
        <charset val="134"/>
      </rPr>
      <t>、含混凝土基础、钻孔植入螺栓、施工工人、工程车等</t>
    </r>
  </si>
  <si>
    <t>605-1</t>
  </si>
  <si>
    <r>
      <rPr>
        <sz val="10"/>
        <rFont val="宋体"/>
        <charset val="134"/>
      </rPr>
      <t>热熔型涂料路面标线</t>
    </r>
  </si>
  <si>
    <r>
      <rPr>
        <sz val="10"/>
        <rFont val="宋体"/>
        <charset val="134"/>
      </rPr>
      <t>热熔标线</t>
    </r>
  </si>
  <si>
    <r>
      <rPr>
        <sz val="10"/>
        <rFont val="Times New Roman"/>
        <charset val="134"/>
      </rPr>
      <t>1</t>
    </r>
    <r>
      <rPr>
        <sz val="10"/>
        <rFont val="宋体"/>
        <charset val="134"/>
      </rPr>
      <t>、边缘线、分道线，停止线，人行横道线，导向箭头等综合标线</t>
    </r>
    <r>
      <rPr>
        <sz val="10"/>
        <rFont val="Times New Roman"/>
        <charset val="134"/>
      </rPr>
      <t xml:space="preserve">
2</t>
    </r>
    <r>
      <rPr>
        <sz val="10"/>
        <rFont val="宋体"/>
        <charset val="134"/>
      </rPr>
      <t>、热熔材料</t>
    </r>
    <r>
      <rPr>
        <sz val="10"/>
        <rFont val="Times New Roman"/>
        <charset val="134"/>
      </rPr>
      <t xml:space="preserve">
3</t>
    </r>
    <r>
      <rPr>
        <sz val="10"/>
        <rFont val="宋体"/>
        <charset val="134"/>
      </rPr>
      <t>、底油，表面撒玻璃珠</t>
    </r>
    <r>
      <rPr>
        <sz val="10"/>
        <rFont val="Times New Roman"/>
        <charset val="134"/>
      </rPr>
      <t xml:space="preserve">
4</t>
    </r>
    <r>
      <rPr>
        <sz val="10"/>
        <rFont val="宋体"/>
        <charset val="134"/>
      </rPr>
      <t>、含热溶釜溶解车、手推式热溶划线车、煤气、放样设备、施工工人、工程车等</t>
    </r>
  </si>
  <si>
    <r>
      <rPr>
        <sz val="10"/>
        <rFont val="宋体"/>
        <charset val="134"/>
      </rPr>
      <t>震荡标线</t>
    </r>
  </si>
  <si>
    <r>
      <rPr>
        <sz val="10"/>
        <rFont val="Times New Roman"/>
        <charset val="134"/>
      </rPr>
      <t>1</t>
    </r>
    <r>
      <rPr>
        <sz val="10"/>
        <rFont val="宋体"/>
        <charset val="134"/>
      </rPr>
      <t>、震荡标线</t>
    </r>
    <r>
      <rPr>
        <sz val="10"/>
        <rFont val="Times New Roman"/>
        <charset val="134"/>
      </rPr>
      <t xml:space="preserve">
2</t>
    </r>
    <r>
      <rPr>
        <sz val="10"/>
        <rFont val="宋体"/>
        <charset val="134"/>
      </rPr>
      <t>、热熔材料</t>
    </r>
    <r>
      <rPr>
        <sz val="10"/>
        <rFont val="Times New Roman"/>
        <charset val="134"/>
      </rPr>
      <t xml:space="preserve">
3</t>
    </r>
    <r>
      <rPr>
        <sz val="10"/>
        <rFont val="宋体"/>
        <charset val="134"/>
      </rPr>
      <t>、底油，表面撒玻璃珠</t>
    </r>
    <r>
      <rPr>
        <sz val="10"/>
        <rFont val="Times New Roman"/>
        <charset val="134"/>
      </rPr>
      <t xml:space="preserve">
4</t>
    </r>
    <r>
      <rPr>
        <sz val="10"/>
        <rFont val="宋体"/>
        <charset val="134"/>
      </rPr>
      <t>、含热溶釜溶解车、手推式热溶震荡划线车、煤气、放样设备、施工工人、工程车等</t>
    </r>
  </si>
  <si>
    <t>605-5</t>
  </si>
  <si>
    <r>
      <rPr>
        <sz val="10"/>
        <rFont val="宋体"/>
        <charset val="134"/>
      </rPr>
      <t>轮廓标</t>
    </r>
  </si>
  <si>
    <r>
      <rPr>
        <sz val="10"/>
        <rFont val="Times New Roman"/>
        <charset val="134"/>
      </rPr>
      <t>1</t>
    </r>
    <r>
      <rPr>
        <sz val="10"/>
        <rFont val="宋体"/>
        <charset val="134"/>
      </rPr>
      <t>、视线诱导器路边线轮廓标</t>
    </r>
    <r>
      <rPr>
        <sz val="10"/>
        <rFont val="Times New Roman"/>
        <charset val="134"/>
      </rPr>
      <t xml:space="preserve">
2</t>
    </r>
    <r>
      <rPr>
        <sz val="10"/>
        <rFont val="宋体"/>
        <charset val="134"/>
      </rPr>
      <t>、含施工工人、工程车等</t>
    </r>
  </si>
  <si>
    <t>605-6</t>
  </si>
  <si>
    <r>
      <rPr>
        <sz val="10"/>
        <rFont val="宋体"/>
        <charset val="134"/>
      </rPr>
      <t>立面标记</t>
    </r>
  </si>
  <si>
    <r>
      <rPr>
        <sz val="10"/>
        <rFont val="宋体"/>
        <charset val="134"/>
      </rPr>
      <t>护栏包头贴膜（工程级）</t>
    </r>
  </si>
  <si>
    <r>
      <rPr>
        <sz val="10"/>
        <rFont val="Times New Roman"/>
        <charset val="134"/>
      </rPr>
      <t>1</t>
    </r>
    <r>
      <rPr>
        <sz val="10"/>
        <rFont val="宋体"/>
        <charset val="134"/>
      </rPr>
      <t>、部位：反光柱底膜</t>
    </r>
    <r>
      <rPr>
        <sz val="10"/>
        <rFont val="Times New Roman"/>
        <charset val="134"/>
      </rPr>
      <t>410×500mm</t>
    </r>
    <r>
      <rPr>
        <sz val="10"/>
        <rFont val="宋体"/>
        <charset val="134"/>
      </rPr>
      <t>，图案</t>
    </r>
    <r>
      <rPr>
        <sz val="10"/>
        <rFont val="Times New Roman"/>
        <charset val="134"/>
      </rPr>
      <t>410×300mm
2</t>
    </r>
    <r>
      <rPr>
        <sz val="10"/>
        <rFont val="宋体"/>
        <charset val="134"/>
      </rPr>
      <t>、贴膜材质：三类反光膜</t>
    </r>
    <r>
      <rPr>
        <sz val="10"/>
        <rFont val="Times New Roman"/>
        <charset val="134"/>
      </rPr>
      <t xml:space="preserve">
3</t>
    </r>
    <r>
      <rPr>
        <sz val="10"/>
        <rFont val="宋体"/>
        <charset val="134"/>
      </rPr>
      <t>、工艺：电脑刻字，裁剪，基板清洗，含人工贴膜、工程车等</t>
    </r>
  </si>
  <si>
    <r>
      <rPr>
        <sz val="10"/>
        <rFont val="宋体"/>
        <charset val="134"/>
      </rPr>
      <t>反光膜</t>
    </r>
  </si>
  <si>
    <r>
      <rPr>
        <sz val="10"/>
        <rFont val="Times New Roman"/>
        <charset val="134"/>
      </rPr>
      <t>1</t>
    </r>
    <r>
      <rPr>
        <sz val="10"/>
        <rFont val="宋体"/>
        <charset val="134"/>
      </rPr>
      <t>、</t>
    </r>
    <r>
      <rPr>
        <sz val="10"/>
        <rFont val="Times New Roman"/>
        <charset val="134"/>
      </rPr>
      <t>4</t>
    </r>
    <r>
      <rPr>
        <sz val="10"/>
        <rFont val="宋体"/>
        <charset val="134"/>
      </rPr>
      <t>类反光膜</t>
    </r>
    <r>
      <rPr>
        <sz val="10"/>
        <rFont val="Times New Roman"/>
        <charset val="134"/>
      </rPr>
      <t xml:space="preserve">
2</t>
    </r>
    <r>
      <rPr>
        <sz val="10"/>
        <rFont val="宋体"/>
        <charset val="134"/>
      </rPr>
      <t>、含施工工人、工程车等</t>
    </r>
  </si>
  <si>
    <r>
      <rPr>
        <sz val="10"/>
        <rFont val="宋体"/>
        <charset val="134"/>
      </rPr>
      <t>立面标识</t>
    </r>
  </si>
  <si>
    <r>
      <rPr>
        <sz val="10"/>
        <rFont val="Times New Roman"/>
        <charset val="134"/>
      </rPr>
      <t>1</t>
    </r>
    <r>
      <rPr>
        <sz val="10"/>
        <rFont val="宋体"/>
        <charset val="134"/>
      </rPr>
      <t>、划线车</t>
    </r>
    <r>
      <rPr>
        <sz val="10"/>
        <rFont val="Times New Roman"/>
        <charset val="134"/>
      </rPr>
      <t xml:space="preserve">
2</t>
    </r>
    <r>
      <rPr>
        <sz val="10"/>
        <rFont val="宋体"/>
        <charset val="134"/>
      </rPr>
      <t>、氯化橡胶标线漆</t>
    </r>
    <r>
      <rPr>
        <sz val="10"/>
        <rFont val="Times New Roman"/>
        <charset val="134"/>
      </rPr>
      <t xml:space="preserve">
3</t>
    </r>
    <r>
      <rPr>
        <sz val="10"/>
        <rFont val="宋体"/>
        <charset val="134"/>
      </rPr>
      <t>、稀释剂</t>
    </r>
    <r>
      <rPr>
        <sz val="10"/>
        <rFont val="Times New Roman"/>
        <charset val="134"/>
      </rPr>
      <t xml:space="preserve">
4</t>
    </r>
    <r>
      <rPr>
        <sz val="10"/>
        <rFont val="宋体"/>
        <charset val="134"/>
      </rPr>
      <t>、含施工工人、工程车等</t>
    </r>
  </si>
  <si>
    <t>605-8</t>
  </si>
  <si>
    <r>
      <rPr>
        <sz val="10"/>
        <rFont val="宋体"/>
        <charset val="134"/>
      </rPr>
      <t>减速板</t>
    </r>
  </si>
  <si>
    <r>
      <rPr>
        <sz val="10"/>
        <rFont val="Times New Roman"/>
        <charset val="134"/>
      </rPr>
      <t>1</t>
    </r>
    <r>
      <rPr>
        <sz val="10"/>
        <rFont val="宋体"/>
        <charset val="134"/>
      </rPr>
      <t>、材料品种</t>
    </r>
    <r>
      <rPr>
        <sz val="10"/>
        <rFont val="Times New Roman"/>
        <charset val="134"/>
      </rPr>
      <t>:</t>
    </r>
    <r>
      <rPr>
        <sz val="10"/>
        <rFont val="宋体"/>
        <charset val="134"/>
      </rPr>
      <t>橡胶</t>
    </r>
    <r>
      <rPr>
        <sz val="10"/>
        <rFont val="Times New Roman"/>
        <charset val="134"/>
      </rPr>
      <t xml:space="preserve">
2</t>
    </r>
    <r>
      <rPr>
        <sz val="10"/>
        <rFont val="宋体"/>
        <charset val="134"/>
      </rPr>
      <t>、规格、型号</t>
    </r>
    <r>
      <rPr>
        <sz val="10"/>
        <rFont val="Times New Roman"/>
        <charset val="134"/>
      </rPr>
      <t>:350mm*50mm*1000mm
3</t>
    </r>
    <r>
      <rPr>
        <sz val="10"/>
        <rFont val="宋体"/>
        <charset val="134"/>
      </rPr>
      <t>、含发电机，冲击钻，钢钉、施工工人、工程车等</t>
    </r>
  </si>
  <si>
    <r>
      <rPr>
        <sz val="10"/>
        <rFont val="宋体"/>
        <charset val="134"/>
      </rPr>
      <t>膨胀螺栓</t>
    </r>
  </si>
  <si>
    <r>
      <rPr>
        <sz val="10"/>
        <rFont val="Times New Roman"/>
        <charset val="134"/>
      </rPr>
      <t>1</t>
    </r>
    <r>
      <rPr>
        <sz val="10"/>
        <rFont val="宋体"/>
        <charset val="134"/>
      </rPr>
      <t>、规格型号</t>
    </r>
    <r>
      <rPr>
        <sz val="10"/>
        <rFont val="Times New Roman"/>
        <charset val="134"/>
      </rPr>
      <t>M12*80mm</t>
    </r>
  </si>
  <si>
    <t>605-9</t>
  </si>
  <si>
    <r>
      <rPr>
        <sz val="10"/>
        <rFont val="宋体"/>
        <charset val="134"/>
      </rPr>
      <t>除热熔标线</t>
    </r>
  </si>
  <si>
    <r>
      <rPr>
        <sz val="10"/>
        <rFont val="Times New Roman"/>
        <charset val="134"/>
      </rPr>
      <t>1</t>
    </r>
    <r>
      <rPr>
        <sz val="10"/>
        <rFont val="宋体"/>
        <charset val="134"/>
      </rPr>
      <t>、组合汽车机械高压水除线设备，除线垃圾回收</t>
    </r>
  </si>
  <si>
    <t>605-10</t>
  </si>
  <si>
    <r>
      <rPr>
        <sz val="10"/>
        <rFont val="宋体"/>
        <charset val="134"/>
      </rPr>
      <t>公里碑刷漆</t>
    </r>
  </si>
  <si>
    <t>605-11</t>
  </si>
  <si>
    <r>
      <rPr>
        <sz val="10"/>
        <rFont val="宋体"/>
        <charset val="134"/>
      </rPr>
      <t>百米桩刷漆</t>
    </r>
  </si>
  <si>
    <t>606-1</t>
  </si>
  <si>
    <r>
      <rPr>
        <sz val="10"/>
        <rFont val="宋体"/>
        <charset val="134"/>
      </rPr>
      <t>防眩板</t>
    </r>
  </si>
  <si>
    <r>
      <rPr>
        <sz val="10"/>
        <rFont val="宋体"/>
        <charset val="134"/>
      </rPr>
      <t>更换防眩板</t>
    </r>
  </si>
  <si>
    <r>
      <rPr>
        <sz val="10"/>
        <rFont val="Times New Roman"/>
        <charset val="134"/>
      </rPr>
      <t>1</t>
    </r>
    <r>
      <rPr>
        <sz val="10"/>
        <rFont val="宋体"/>
        <charset val="134"/>
      </rPr>
      <t>、购入成品防眩板，规格材质：玻璃钢，施工工人，工程车</t>
    </r>
  </si>
  <si>
    <r>
      <rPr>
        <sz val="10"/>
        <rFont val="宋体"/>
        <charset val="134"/>
      </rPr>
      <t>更换防眩板支架</t>
    </r>
  </si>
  <si>
    <r>
      <rPr>
        <sz val="10"/>
        <rFont val="Times New Roman"/>
        <charset val="134"/>
      </rPr>
      <t>1</t>
    </r>
    <r>
      <rPr>
        <sz val="10"/>
        <rFont val="宋体"/>
        <charset val="134"/>
      </rPr>
      <t>、购入成品防眩板支架，材料品种</t>
    </r>
    <r>
      <rPr>
        <sz val="10"/>
        <rFont val="Times New Roman"/>
        <charset val="134"/>
      </rPr>
      <t>:Q235</t>
    </r>
    <r>
      <rPr>
        <sz val="10"/>
        <rFont val="宋体"/>
        <charset val="134"/>
      </rPr>
      <t>钢，施工工人，工程车</t>
    </r>
  </si>
  <si>
    <r>
      <rPr>
        <sz val="10"/>
        <rFont val="宋体"/>
        <charset val="134"/>
      </rPr>
      <t>副</t>
    </r>
  </si>
  <si>
    <t>610</t>
  </si>
  <si>
    <r>
      <rPr>
        <sz val="10"/>
        <rFont val="宋体"/>
        <charset val="134"/>
      </rPr>
      <t>标志牌保洁</t>
    </r>
  </si>
  <si>
    <r>
      <rPr>
        <b/>
        <sz val="10"/>
        <rFont val="Times New Roman"/>
        <charset val="134"/>
      </rPr>
      <t>700</t>
    </r>
    <r>
      <rPr>
        <b/>
        <sz val="10"/>
        <rFont val="宋体"/>
        <charset val="134"/>
      </rPr>
      <t>章</t>
    </r>
  </si>
  <si>
    <r>
      <rPr>
        <b/>
        <sz val="10"/>
        <rFont val="宋体"/>
        <charset val="134"/>
      </rPr>
      <t>绿化及环境保护设施</t>
    </r>
  </si>
  <si>
    <t>701-1</t>
  </si>
  <si>
    <r>
      <rPr>
        <sz val="10"/>
        <rFont val="宋体"/>
        <charset val="134"/>
      </rPr>
      <t>乔木整枝抹芽修剪</t>
    </r>
  </si>
  <si>
    <r>
      <rPr>
        <sz val="10"/>
        <rFont val="Times New Roman"/>
        <charset val="134"/>
      </rPr>
      <t>1</t>
    </r>
    <r>
      <rPr>
        <sz val="10"/>
        <rFont val="宋体"/>
        <charset val="134"/>
      </rPr>
      <t>、乔木整枝抹芽修剪（胸径）（</t>
    </r>
    <r>
      <rPr>
        <sz val="10"/>
        <rFont val="Times New Roman"/>
        <charset val="134"/>
      </rPr>
      <t>5cm</t>
    </r>
    <r>
      <rPr>
        <sz val="10"/>
        <rFont val="宋体"/>
        <charset val="134"/>
      </rPr>
      <t>以内）</t>
    </r>
  </si>
  <si>
    <r>
      <rPr>
        <sz val="10"/>
        <rFont val="宋体"/>
        <charset val="134"/>
      </rPr>
      <t>株</t>
    </r>
  </si>
  <si>
    <t>701-2</t>
  </si>
  <si>
    <r>
      <rPr>
        <sz val="10"/>
        <rFont val="宋体"/>
        <charset val="134"/>
      </rPr>
      <t>灌木整枝抹芽修剪</t>
    </r>
  </si>
  <si>
    <r>
      <rPr>
        <sz val="10"/>
        <rFont val="Times New Roman"/>
        <charset val="134"/>
      </rPr>
      <t>1</t>
    </r>
    <r>
      <rPr>
        <sz val="10"/>
        <rFont val="宋体"/>
        <charset val="134"/>
      </rPr>
      <t>、灌木整枝抹芽修剪（冠径</t>
    </r>
    <r>
      <rPr>
        <sz val="10"/>
        <rFont val="Times New Roman"/>
        <charset val="134"/>
      </rPr>
      <t>80cm</t>
    </r>
    <r>
      <rPr>
        <sz val="10"/>
        <rFont val="宋体"/>
        <charset val="134"/>
      </rPr>
      <t>以上）</t>
    </r>
  </si>
  <si>
    <t>701-3</t>
  </si>
  <si>
    <r>
      <rPr>
        <sz val="10"/>
        <rFont val="宋体"/>
        <charset val="134"/>
      </rPr>
      <t>修剪绿篱</t>
    </r>
  </si>
  <si>
    <r>
      <rPr>
        <sz val="10"/>
        <rFont val="Times New Roman"/>
        <charset val="134"/>
      </rPr>
      <t>1</t>
    </r>
    <r>
      <rPr>
        <sz val="10"/>
        <rFont val="宋体"/>
        <charset val="134"/>
      </rPr>
      <t>、机械修剪绿篱</t>
    </r>
  </si>
  <si>
    <t>701-4</t>
  </si>
  <si>
    <r>
      <rPr>
        <sz val="10"/>
        <rFont val="宋体"/>
        <charset val="134"/>
      </rPr>
      <t>乔木刷白</t>
    </r>
  </si>
  <si>
    <r>
      <rPr>
        <sz val="10"/>
        <rFont val="Times New Roman"/>
        <charset val="134"/>
      </rPr>
      <t>1</t>
    </r>
    <r>
      <rPr>
        <sz val="10"/>
        <rFont val="宋体"/>
        <charset val="134"/>
      </rPr>
      <t>、人工乔木刷白</t>
    </r>
  </si>
  <si>
    <t>701-5</t>
  </si>
  <si>
    <r>
      <rPr>
        <sz val="10"/>
        <rFont val="宋体"/>
        <charset val="134"/>
      </rPr>
      <t>灌木刷白</t>
    </r>
  </si>
  <si>
    <r>
      <rPr>
        <sz val="10"/>
        <rFont val="Times New Roman"/>
        <charset val="134"/>
      </rPr>
      <t>1</t>
    </r>
    <r>
      <rPr>
        <sz val="10"/>
        <rFont val="宋体"/>
        <charset val="134"/>
      </rPr>
      <t>、人工灌木刷白</t>
    </r>
  </si>
  <si>
    <t>701-6</t>
  </si>
  <si>
    <r>
      <rPr>
        <sz val="10"/>
        <rFont val="宋体"/>
        <charset val="134"/>
      </rPr>
      <t>绿化扶正乔木</t>
    </r>
  </si>
  <si>
    <r>
      <rPr>
        <sz val="10"/>
        <rFont val="Times New Roman"/>
        <charset val="134"/>
      </rPr>
      <t>1</t>
    </r>
    <r>
      <rPr>
        <sz val="10"/>
        <rFont val="宋体"/>
        <charset val="134"/>
      </rPr>
      <t>、绿化扶正乔木（胸径）（</t>
    </r>
    <r>
      <rPr>
        <sz val="10"/>
        <rFont val="Times New Roman"/>
        <charset val="134"/>
      </rPr>
      <t>10-20cm</t>
    </r>
    <r>
      <rPr>
        <sz val="10"/>
        <rFont val="宋体"/>
        <charset val="134"/>
      </rPr>
      <t>）</t>
    </r>
  </si>
  <si>
    <t>701-7</t>
  </si>
  <si>
    <r>
      <rPr>
        <sz val="10"/>
        <rFont val="宋体"/>
        <charset val="134"/>
      </rPr>
      <t>绿化扶正灌木</t>
    </r>
  </si>
  <si>
    <r>
      <rPr>
        <sz val="10"/>
        <rFont val="Times New Roman"/>
        <charset val="134"/>
      </rPr>
      <t>1</t>
    </r>
    <r>
      <rPr>
        <sz val="10"/>
        <rFont val="宋体"/>
        <charset val="134"/>
      </rPr>
      <t>、绿化扶正灌木（高</t>
    </r>
    <r>
      <rPr>
        <sz val="10"/>
        <rFont val="Times New Roman"/>
        <charset val="134"/>
      </rPr>
      <t>1.5m</t>
    </r>
    <r>
      <rPr>
        <sz val="10"/>
        <rFont val="宋体"/>
        <charset val="134"/>
      </rPr>
      <t>以下）</t>
    </r>
  </si>
  <si>
    <t>701-9</t>
  </si>
  <si>
    <r>
      <rPr>
        <sz val="10"/>
        <rFont val="宋体"/>
        <charset val="134"/>
      </rPr>
      <t>刨伐死树、树根</t>
    </r>
  </si>
  <si>
    <r>
      <rPr>
        <sz val="10"/>
        <rFont val="Times New Roman"/>
        <charset val="134"/>
      </rPr>
      <t>1</t>
    </r>
    <r>
      <rPr>
        <sz val="10"/>
        <rFont val="宋体"/>
        <charset val="134"/>
      </rPr>
      <t>、刨伐死树、树根</t>
    </r>
  </si>
  <si>
    <t>701-10</t>
  </si>
  <si>
    <r>
      <rPr>
        <sz val="10"/>
        <rFont val="宋体"/>
        <charset val="134"/>
      </rPr>
      <t>树木虫灾病害处理</t>
    </r>
  </si>
  <si>
    <r>
      <rPr>
        <sz val="10"/>
        <rFont val="Times New Roman"/>
        <charset val="134"/>
      </rPr>
      <t>1</t>
    </r>
    <r>
      <rPr>
        <sz val="10"/>
        <rFont val="宋体"/>
        <charset val="134"/>
      </rPr>
      <t>、树木虫灾病害处理，机械乔木喷药（高</t>
    </r>
    <r>
      <rPr>
        <sz val="10"/>
        <rFont val="Times New Roman"/>
        <charset val="134"/>
      </rPr>
      <t>3-10M)</t>
    </r>
  </si>
  <si>
    <t>701-11</t>
  </si>
  <si>
    <r>
      <rPr>
        <sz val="10"/>
        <rFont val="宋体"/>
        <charset val="134"/>
      </rPr>
      <t>铺种草皮</t>
    </r>
  </si>
  <si>
    <r>
      <rPr>
        <sz val="10"/>
        <rFont val="Times New Roman"/>
        <charset val="134"/>
      </rPr>
      <t>1</t>
    </r>
    <r>
      <rPr>
        <sz val="10"/>
        <rFont val="宋体"/>
        <charset val="134"/>
      </rPr>
      <t>、养护期</t>
    </r>
    <r>
      <rPr>
        <sz val="10"/>
        <rFont val="Times New Roman"/>
        <charset val="134"/>
      </rPr>
      <t>:</t>
    </r>
    <r>
      <rPr>
        <sz val="10"/>
        <rFont val="宋体"/>
        <charset val="134"/>
      </rPr>
      <t>三级养护，养护期一年</t>
    </r>
    <r>
      <rPr>
        <sz val="10"/>
        <rFont val="Times New Roman"/>
        <charset val="134"/>
      </rPr>
      <t xml:space="preserve">
2</t>
    </r>
    <r>
      <rPr>
        <sz val="10"/>
        <rFont val="宋体"/>
        <charset val="134"/>
      </rPr>
      <t>、道路周边缺失草坪绿化补植</t>
    </r>
  </si>
  <si>
    <t>704-1</t>
  </si>
  <si>
    <r>
      <rPr>
        <sz val="10"/>
        <rFont val="宋体"/>
        <charset val="134"/>
      </rPr>
      <t>栽植树木</t>
    </r>
  </si>
  <si>
    <t>704-1-a</t>
  </si>
  <si>
    <r>
      <rPr>
        <sz val="10"/>
        <rFont val="宋体"/>
        <charset val="134"/>
      </rPr>
      <t>栽植香樟</t>
    </r>
  </si>
  <si>
    <r>
      <rPr>
        <sz val="10"/>
        <rFont val="Times New Roman"/>
        <charset val="134"/>
      </rPr>
      <t>1</t>
    </r>
    <r>
      <rPr>
        <sz val="10"/>
        <rFont val="宋体"/>
        <charset val="134"/>
      </rPr>
      <t>、种类</t>
    </r>
    <r>
      <rPr>
        <sz val="10"/>
        <rFont val="Times New Roman"/>
        <charset val="134"/>
      </rPr>
      <t>:</t>
    </r>
    <r>
      <rPr>
        <sz val="10"/>
        <rFont val="宋体"/>
        <charset val="134"/>
      </rPr>
      <t>香樟</t>
    </r>
    <r>
      <rPr>
        <sz val="10"/>
        <rFont val="Times New Roman"/>
        <charset val="134"/>
      </rPr>
      <t xml:space="preserve">
2</t>
    </r>
    <r>
      <rPr>
        <sz val="10"/>
        <rFont val="宋体"/>
        <charset val="134"/>
      </rPr>
      <t>、胸径或干径</t>
    </r>
    <r>
      <rPr>
        <sz val="10"/>
        <rFont val="Times New Roman"/>
        <charset val="134"/>
      </rPr>
      <t>:12~15cm
3</t>
    </r>
    <r>
      <rPr>
        <sz val="10"/>
        <rFont val="宋体"/>
        <charset val="134"/>
      </rPr>
      <t>、养护期</t>
    </r>
    <r>
      <rPr>
        <sz val="10"/>
        <rFont val="Times New Roman"/>
        <charset val="134"/>
      </rPr>
      <t>:</t>
    </r>
    <r>
      <rPr>
        <sz val="10"/>
        <rFont val="宋体"/>
        <charset val="134"/>
      </rPr>
      <t>三级养护，养护期一年</t>
    </r>
  </si>
  <si>
    <t>704-1-b</t>
  </si>
  <si>
    <r>
      <rPr>
        <sz val="10"/>
        <rFont val="宋体"/>
        <charset val="134"/>
      </rPr>
      <t>栽植高杆女贞</t>
    </r>
  </si>
  <si>
    <r>
      <rPr>
        <sz val="10"/>
        <rFont val="Times New Roman"/>
        <charset val="134"/>
      </rPr>
      <t>1</t>
    </r>
    <r>
      <rPr>
        <sz val="10"/>
        <rFont val="宋体"/>
        <charset val="134"/>
      </rPr>
      <t>、种类</t>
    </r>
    <r>
      <rPr>
        <sz val="10"/>
        <rFont val="Times New Roman"/>
        <charset val="134"/>
      </rPr>
      <t>:</t>
    </r>
    <r>
      <rPr>
        <sz val="10"/>
        <rFont val="宋体"/>
        <charset val="134"/>
      </rPr>
      <t>高杆女贞</t>
    </r>
    <r>
      <rPr>
        <sz val="10"/>
        <rFont val="Times New Roman"/>
        <charset val="134"/>
      </rPr>
      <t xml:space="preserve">
2</t>
    </r>
    <r>
      <rPr>
        <sz val="10"/>
        <rFont val="宋体"/>
        <charset val="134"/>
      </rPr>
      <t>、胸径或干径</t>
    </r>
    <r>
      <rPr>
        <sz val="10"/>
        <rFont val="Times New Roman"/>
        <charset val="134"/>
      </rPr>
      <t>:12~15cm
3</t>
    </r>
    <r>
      <rPr>
        <sz val="10"/>
        <rFont val="宋体"/>
        <charset val="134"/>
      </rPr>
      <t>、养护期</t>
    </r>
    <r>
      <rPr>
        <sz val="10"/>
        <rFont val="Times New Roman"/>
        <charset val="134"/>
      </rPr>
      <t>:</t>
    </r>
    <r>
      <rPr>
        <sz val="10"/>
        <rFont val="宋体"/>
        <charset val="134"/>
      </rPr>
      <t>三级养护，养护期一年</t>
    </r>
  </si>
  <si>
    <t>704-1-c</t>
  </si>
  <si>
    <r>
      <rPr>
        <sz val="10"/>
        <rFont val="宋体"/>
        <charset val="134"/>
      </rPr>
      <t>栽植栾树</t>
    </r>
  </si>
  <si>
    <r>
      <rPr>
        <sz val="10"/>
        <rFont val="Times New Roman"/>
        <charset val="134"/>
      </rPr>
      <t>1</t>
    </r>
    <r>
      <rPr>
        <sz val="10"/>
        <rFont val="宋体"/>
        <charset val="134"/>
      </rPr>
      <t>、种类</t>
    </r>
    <r>
      <rPr>
        <sz val="10"/>
        <rFont val="Times New Roman"/>
        <charset val="134"/>
      </rPr>
      <t>:</t>
    </r>
    <r>
      <rPr>
        <sz val="10"/>
        <rFont val="宋体"/>
        <charset val="134"/>
      </rPr>
      <t>栾树</t>
    </r>
    <r>
      <rPr>
        <sz val="10"/>
        <rFont val="Times New Roman"/>
        <charset val="134"/>
      </rPr>
      <t xml:space="preserve">
2</t>
    </r>
    <r>
      <rPr>
        <sz val="10"/>
        <rFont val="宋体"/>
        <charset val="134"/>
      </rPr>
      <t>、胸径或干径</t>
    </r>
    <r>
      <rPr>
        <sz val="10"/>
        <rFont val="Times New Roman"/>
        <charset val="134"/>
      </rPr>
      <t>:12~15cm
3</t>
    </r>
    <r>
      <rPr>
        <sz val="10"/>
        <rFont val="宋体"/>
        <charset val="134"/>
      </rPr>
      <t>、养护期</t>
    </r>
    <r>
      <rPr>
        <sz val="10"/>
        <rFont val="Times New Roman"/>
        <charset val="134"/>
      </rPr>
      <t>:</t>
    </r>
    <r>
      <rPr>
        <sz val="10"/>
        <rFont val="宋体"/>
        <charset val="134"/>
      </rPr>
      <t>三级养护，养护期一年</t>
    </r>
  </si>
  <si>
    <t>704-1-d</t>
  </si>
  <si>
    <r>
      <rPr>
        <sz val="10"/>
        <rFont val="宋体"/>
        <charset val="134"/>
      </rPr>
      <t>栽植紫薇</t>
    </r>
  </si>
  <si>
    <r>
      <rPr>
        <sz val="10"/>
        <rFont val="Times New Roman"/>
        <charset val="134"/>
      </rPr>
      <t>1</t>
    </r>
    <r>
      <rPr>
        <sz val="10"/>
        <rFont val="宋体"/>
        <charset val="134"/>
      </rPr>
      <t>、种类</t>
    </r>
    <r>
      <rPr>
        <sz val="10"/>
        <rFont val="Times New Roman"/>
        <charset val="134"/>
      </rPr>
      <t>:</t>
    </r>
    <r>
      <rPr>
        <sz val="10"/>
        <rFont val="宋体"/>
        <charset val="134"/>
      </rPr>
      <t>紫薇</t>
    </r>
    <r>
      <rPr>
        <sz val="10"/>
        <rFont val="Times New Roman"/>
        <charset val="134"/>
      </rPr>
      <t xml:space="preserve">
2</t>
    </r>
    <r>
      <rPr>
        <sz val="10"/>
        <rFont val="宋体"/>
        <charset val="134"/>
      </rPr>
      <t>、根盘直径</t>
    </r>
    <r>
      <rPr>
        <sz val="10"/>
        <rFont val="Times New Roman"/>
        <charset val="134"/>
      </rPr>
      <t>:D=6cm
3</t>
    </r>
    <r>
      <rPr>
        <sz val="10"/>
        <rFont val="宋体"/>
        <charset val="134"/>
      </rPr>
      <t>、养护期</t>
    </r>
    <r>
      <rPr>
        <sz val="10"/>
        <rFont val="Times New Roman"/>
        <charset val="134"/>
      </rPr>
      <t>:</t>
    </r>
    <r>
      <rPr>
        <sz val="10"/>
        <rFont val="宋体"/>
        <charset val="134"/>
      </rPr>
      <t>三级养护，养护期一年</t>
    </r>
  </si>
  <si>
    <t>704-1-e</t>
  </si>
  <si>
    <r>
      <rPr>
        <sz val="10"/>
        <rFont val="宋体"/>
        <charset val="134"/>
      </rPr>
      <t>栽植红花檵木球</t>
    </r>
  </si>
  <si>
    <r>
      <rPr>
        <sz val="10"/>
        <rFont val="Times New Roman"/>
        <charset val="134"/>
      </rPr>
      <t>1</t>
    </r>
    <r>
      <rPr>
        <sz val="10"/>
        <rFont val="宋体"/>
        <charset val="134"/>
      </rPr>
      <t>、种类</t>
    </r>
    <r>
      <rPr>
        <sz val="10"/>
        <rFont val="Times New Roman"/>
        <charset val="134"/>
      </rPr>
      <t>:</t>
    </r>
    <r>
      <rPr>
        <sz val="10"/>
        <rFont val="宋体"/>
        <charset val="134"/>
      </rPr>
      <t>红花檵木球</t>
    </r>
    <r>
      <rPr>
        <sz val="10"/>
        <rFont val="Times New Roman"/>
        <charset val="134"/>
      </rPr>
      <t xml:space="preserve">
2</t>
    </r>
    <r>
      <rPr>
        <sz val="10"/>
        <rFont val="宋体"/>
        <charset val="134"/>
      </rPr>
      <t>、蓬径</t>
    </r>
    <r>
      <rPr>
        <sz val="10"/>
        <rFont val="Times New Roman"/>
        <charset val="134"/>
      </rPr>
      <t>:100cm
3</t>
    </r>
    <r>
      <rPr>
        <sz val="10"/>
        <rFont val="宋体"/>
        <charset val="134"/>
      </rPr>
      <t>、养护期</t>
    </r>
    <r>
      <rPr>
        <sz val="10"/>
        <rFont val="Times New Roman"/>
        <charset val="134"/>
      </rPr>
      <t>:</t>
    </r>
    <r>
      <rPr>
        <sz val="10"/>
        <rFont val="宋体"/>
        <charset val="134"/>
      </rPr>
      <t>三级养护，养护期一年</t>
    </r>
  </si>
  <si>
    <t>704-1-f</t>
  </si>
  <si>
    <r>
      <rPr>
        <sz val="10"/>
        <rFont val="宋体"/>
        <charset val="134"/>
      </rPr>
      <t>栽植红叶石楠球</t>
    </r>
  </si>
  <si>
    <r>
      <rPr>
        <sz val="10"/>
        <rFont val="Times New Roman"/>
        <charset val="134"/>
      </rPr>
      <t>1</t>
    </r>
    <r>
      <rPr>
        <sz val="10"/>
        <rFont val="宋体"/>
        <charset val="134"/>
      </rPr>
      <t>、种类</t>
    </r>
    <r>
      <rPr>
        <sz val="10"/>
        <rFont val="Times New Roman"/>
        <charset val="134"/>
      </rPr>
      <t>:</t>
    </r>
    <r>
      <rPr>
        <sz val="10"/>
        <rFont val="宋体"/>
        <charset val="134"/>
      </rPr>
      <t>红叶石楠球</t>
    </r>
    <r>
      <rPr>
        <sz val="10"/>
        <rFont val="Times New Roman"/>
        <charset val="134"/>
      </rPr>
      <t xml:space="preserve">
2</t>
    </r>
    <r>
      <rPr>
        <sz val="10"/>
        <rFont val="宋体"/>
        <charset val="134"/>
      </rPr>
      <t>、蓬径</t>
    </r>
    <r>
      <rPr>
        <sz val="10"/>
        <rFont val="Times New Roman"/>
        <charset val="134"/>
      </rPr>
      <t>:100cm
3</t>
    </r>
    <r>
      <rPr>
        <sz val="10"/>
        <rFont val="宋体"/>
        <charset val="134"/>
      </rPr>
      <t>、养护期</t>
    </r>
    <r>
      <rPr>
        <sz val="10"/>
        <rFont val="Times New Roman"/>
        <charset val="134"/>
      </rPr>
      <t>:</t>
    </r>
    <r>
      <rPr>
        <sz val="10"/>
        <rFont val="宋体"/>
        <charset val="134"/>
      </rPr>
      <t>三级养护，养护期一年</t>
    </r>
  </si>
  <si>
    <t>704-1-g</t>
  </si>
  <si>
    <r>
      <rPr>
        <sz val="10"/>
        <rFont val="宋体"/>
        <charset val="134"/>
      </rPr>
      <t>栽植金边黄杨</t>
    </r>
  </si>
  <si>
    <r>
      <rPr>
        <sz val="10"/>
        <rFont val="Times New Roman"/>
        <charset val="134"/>
      </rPr>
      <t>1</t>
    </r>
    <r>
      <rPr>
        <sz val="10"/>
        <rFont val="宋体"/>
        <charset val="134"/>
      </rPr>
      <t>、种类</t>
    </r>
    <r>
      <rPr>
        <sz val="10"/>
        <rFont val="Times New Roman"/>
        <charset val="134"/>
      </rPr>
      <t>:</t>
    </r>
    <r>
      <rPr>
        <sz val="10"/>
        <rFont val="宋体"/>
        <charset val="134"/>
      </rPr>
      <t>金边黄杨</t>
    </r>
    <r>
      <rPr>
        <sz val="10"/>
        <rFont val="Times New Roman"/>
        <charset val="134"/>
      </rPr>
      <t xml:space="preserve">
2</t>
    </r>
    <r>
      <rPr>
        <sz val="10"/>
        <rFont val="宋体"/>
        <charset val="134"/>
      </rPr>
      <t>、冠径</t>
    </r>
    <r>
      <rPr>
        <sz val="10"/>
        <rFont val="Times New Roman"/>
        <charset val="134"/>
      </rPr>
      <t>:25~35cm</t>
    </r>
    <r>
      <rPr>
        <sz val="10"/>
        <rFont val="宋体"/>
        <charset val="134"/>
      </rPr>
      <t>，高</t>
    </r>
    <r>
      <rPr>
        <sz val="10"/>
        <rFont val="Times New Roman"/>
        <charset val="134"/>
      </rPr>
      <t>30~40cm</t>
    </r>
    <r>
      <rPr>
        <sz val="10"/>
        <rFont val="宋体"/>
        <charset val="134"/>
      </rPr>
      <t>，</t>
    </r>
    <r>
      <rPr>
        <sz val="10"/>
        <rFont val="Times New Roman"/>
        <charset val="134"/>
      </rPr>
      <t>36</t>
    </r>
    <r>
      <rPr>
        <sz val="10"/>
        <rFont val="宋体"/>
        <charset val="134"/>
      </rPr>
      <t>株</t>
    </r>
    <r>
      <rPr>
        <sz val="10"/>
        <rFont val="Times New Roman"/>
        <charset val="134"/>
      </rPr>
      <t>/</t>
    </r>
    <r>
      <rPr>
        <sz val="10"/>
        <rFont val="宋体"/>
        <charset val="134"/>
      </rPr>
      <t>㎡</t>
    </r>
    <r>
      <rPr>
        <sz val="10"/>
        <rFont val="Times New Roman"/>
        <charset val="134"/>
      </rPr>
      <t xml:space="preserve">
3</t>
    </r>
    <r>
      <rPr>
        <sz val="10"/>
        <rFont val="宋体"/>
        <charset val="134"/>
      </rPr>
      <t>、养护期</t>
    </r>
    <r>
      <rPr>
        <sz val="10"/>
        <rFont val="Times New Roman"/>
        <charset val="134"/>
      </rPr>
      <t>:</t>
    </r>
    <r>
      <rPr>
        <sz val="10"/>
        <rFont val="宋体"/>
        <charset val="134"/>
      </rPr>
      <t>三级养护，养护期一年</t>
    </r>
  </si>
  <si>
    <t>704-1-h</t>
  </si>
  <si>
    <r>
      <rPr>
        <sz val="10"/>
        <rFont val="宋体"/>
        <charset val="134"/>
      </rPr>
      <t>栽植四季桂</t>
    </r>
  </si>
  <si>
    <r>
      <rPr>
        <sz val="10"/>
        <rFont val="Times New Roman"/>
        <charset val="134"/>
      </rPr>
      <t>1</t>
    </r>
    <r>
      <rPr>
        <sz val="10"/>
        <rFont val="宋体"/>
        <charset val="134"/>
      </rPr>
      <t>、种类</t>
    </r>
    <r>
      <rPr>
        <sz val="10"/>
        <rFont val="Times New Roman"/>
        <charset val="134"/>
      </rPr>
      <t>:</t>
    </r>
    <r>
      <rPr>
        <sz val="10"/>
        <rFont val="宋体"/>
        <charset val="134"/>
      </rPr>
      <t>四季桂（独杆）</t>
    </r>
    <r>
      <rPr>
        <sz val="10"/>
        <rFont val="Times New Roman"/>
        <charset val="134"/>
      </rPr>
      <t xml:space="preserve">
2</t>
    </r>
    <r>
      <rPr>
        <sz val="10"/>
        <rFont val="宋体"/>
        <charset val="134"/>
      </rPr>
      <t>、地径</t>
    </r>
    <r>
      <rPr>
        <sz val="10"/>
        <rFont val="Times New Roman"/>
        <charset val="134"/>
      </rPr>
      <t>:6~7cm
3</t>
    </r>
    <r>
      <rPr>
        <sz val="10"/>
        <rFont val="宋体"/>
        <charset val="134"/>
      </rPr>
      <t>、养护期</t>
    </r>
    <r>
      <rPr>
        <sz val="10"/>
        <rFont val="Times New Roman"/>
        <charset val="134"/>
      </rPr>
      <t>:</t>
    </r>
    <r>
      <rPr>
        <sz val="10"/>
        <rFont val="宋体"/>
        <charset val="134"/>
      </rPr>
      <t>三级养护，养护期一年</t>
    </r>
  </si>
  <si>
    <t>704-1-j</t>
  </si>
  <si>
    <r>
      <rPr>
        <sz val="10"/>
        <rFont val="宋体"/>
        <charset val="134"/>
      </rPr>
      <t>栽植紫叶李</t>
    </r>
  </si>
  <si>
    <r>
      <rPr>
        <sz val="10"/>
        <rFont val="Times New Roman"/>
        <charset val="134"/>
      </rPr>
      <t>1</t>
    </r>
    <r>
      <rPr>
        <sz val="10"/>
        <rFont val="宋体"/>
        <charset val="134"/>
      </rPr>
      <t>、种类</t>
    </r>
    <r>
      <rPr>
        <sz val="10"/>
        <rFont val="Times New Roman"/>
        <charset val="134"/>
      </rPr>
      <t>:</t>
    </r>
    <r>
      <rPr>
        <sz val="10"/>
        <rFont val="宋体"/>
        <charset val="134"/>
      </rPr>
      <t>紫叶李</t>
    </r>
    <r>
      <rPr>
        <sz val="10"/>
        <rFont val="Times New Roman"/>
        <charset val="134"/>
      </rPr>
      <t xml:space="preserve">
2</t>
    </r>
    <r>
      <rPr>
        <sz val="10"/>
        <rFont val="宋体"/>
        <charset val="134"/>
      </rPr>
      <t>、地径</t>
    </r>
    <r>
      <rPr>
        <sz val="10"/>
        <rFont val="Times New Roman"/>
        <charset val="134"/>
      </rPr>
      <t>:5~6cm
3</t>
    </r>
    <r>
      <rPr>
        <sz val="10"/>
        <rFont val="宋体"/>
        <charset val="134"/>
      </rPr>
      <t>、养护期</t>
    </r>
    <r>
      <rPr>
        <sz val="10"/>
        <rFont val="Times New Roman"/>
        <charset val="134"/>
      </rPr>
      <t>:</t>
    </r>
    <r>
      <rPr>
        <sz val="10"/>
        <rFont val="宋体"/>
        <charset val="134"/>
      </rPr>
      <t>三级养护，养护期一年</t>
    </r>
  </si>
  <si>
    <t>704-1-k</t>
  </si>
  <si>
    <r>
      <rPr>
        <sz val="10"/>
        <rFont val="宋体"/>
        <charset val="134"/>
      </rPr>
      <t>栽植红枫</t>
    </r>
  </si>
  <si>
    <r>
      <rPr>
        <sz val="10"/>
        <rFont val="Times New Roman"/>
        <charset val="134"/>
      </rPr>
      <t>1</t>
    </r>
    <r>
      <rPr>
        <sz val="10"/>
        <rFont val="宋体"/>
        <charset val="134"/>
      </rPr>
      <t>、种类</t>
    </r>
    <r>
      <rPr>
        <sz val="10"/>
        <rFont val="Times New Roman"/>
        <charset val="134"/>
      </rPr>
      <t>:</t>
    </r>
    <r>
      <rPr>
        <sz val="10"/>
        <rFont val="宋体"/>
        <charset val="134"/>
      </rPr>
      <t>红枫</t>
    </r>
    <r>
      <rPr>
        <sz val="10"/>
        <rFont val="Times New Roman"/>
        <charset val="134"/>
      </rPr>
      <t xml:space="preserve">
2</t>
    </r>
    <r>
      <rPr>
        <sz val="10"/>
        <rFont val="宋体"/>
        <charset val="134"/>
      </rPr>
      <t>、地径</t>
    </r>
    <r>
      <rPr>
        <sz val="10"/>
        <rFont val="Times New Roman"/>
        <charset val="134"/>
      </rPr>
      <t>:5~6cm
3</t>
    </r>
    <r>
      <rPr>
        <sz val="10"/>
        <rFont val="宋体"/>
        <charset val="134"/>
      </rPr>
      <t>、养护期</t>
    </r>
    <r>
      <rPr>
        <sz val="10"/>
        <rFont val="Times New Roman"/>
        <charset val="134"/>
      </rPr>
      <t>:</t>
    </r>
    <r>
      <rPr>
        <sz val="10"/>
        <rFont val="宋体"/>
        <charset val="134"/>
      </rPr>
      <t>三级养护，养护期一年</t>
    </r>
  </si>
  <si>
    <t>704-1-l</t>
  </si>
  <si>
    <r>
      <rPr>
        <sz val="10"/>
        <rFont val="宋体"/>
        <charset val="134"/>
      </rPr>
      <t>栽植毛娟</t>
    </r>
  </si>
  <si>
    <r>
      <rPr>
        <sz val="10"/>
        <rFont val="Times New Roman"/>
        <charset val="134"/>
      </rPr>
      <t>1</t>
    </r>
    <r>
      <rPr>
        <sz val="10"/>
        <rFont val="宋体"/>
        <charset val="134"/>
      </rPr>
      <t>、种类</t>
    </r>
    <r>
      <rPr>
        <sz val="10"/>
        <rFont val="Times New Roman"/>
        <charset val="134"/>
      </rPr>
      <t>:</t>
    </r>
    <r>
      <rPr>
        <sz val="10"/>
        <rFont val="宋体"/>
        <charset val="134"/>
      </rPr>
      <t>毛娟</t>
    </r>
    <r>
      <rPr>
        <sz val="10"/>
        <rFont val="Times New Roman"/>
        <charset val="134"/>
      </rPr>
      <t xml:space="preserve">
2</t>
    </r>
    <r>
      <rPr>
        <sz val="10"/>
        <rFont val="宋体"/>
        <charset val="134"/>
      </rPr>
      <t>、冠径</t>
    </r>
    <r>
      <rPr>
        <sz val="10"/>
        <rFont val="Times New Roman"/>
        <charset val="134"/>
      </rPr>
      <t>:20~30cm</t>
    </r>
    <r>
      <rPr>
        <sz val="10"/>
        <rFont val="宋体"/>
        <charset val="134"/>
      </rPr>
      <t>，高</t>
    </r>
    <r>
      <rPr>
        <sz val="10"/>
        <rFont val="Times New Roman"/>
        <charset val="134"/>
      </rPr>
      <t>20~30cm</t>
    </r>
    <r>
      <rPr>
        <sz val="10"/>
        <rFont val="宋体"/>
        <charset val="134"/>
      </rPr>
      <t>，</t>
    </r>
    <r>
      <rPr>
        <sz val="10"/>
        <rFont val="Times New Roman"/>
        <charset val="134"/>
      </rPr>
      <t>16</t>
    </r>
    <r>
      <rPr>
        <sz val="10"/>
        <rFont val="宋体"/>
        <charset val="134"/>
      </rPr>
      <t>株</t>
    </r>
    <r>
      <rPr>
        <sz val="10"/>
        <rFont val="Times New Roman"/>
        <charset val="134"/>
      </rPr>
      <t>/m2
3</t>
    </r>
    <r>
      <rPr>
        <sz val="10"/>
        <rFont val="宋体"/>
        <charset val="134"/>
      </rPr>
      <t>、养护期</t>
    </r>
    <r>
      <rPr>
        <sz val="10"/>
        <rFont val="Times New Roman"/>
        <charset val="134"/>
      </rPr>
      <t>:</t>
    </r>
    <r>
      <rPr>
        <sz val="10"/>
        <rFont val="宋体"/>
        <charset val="134"/>
      </rPr>
      <t>三级养护，养护期一年</t>
    </r>
  </si>
  <si>
    <t>704-1-m</t>
  </si>
  <si>
    <r>
      <rPr>
        <sz val="10"/>
        <rFont val="宋体"/>
        <charset val="134"/>
      </rPr>
      <t>栽植夹竹桃</t>
    </r>
  </si>
  <si>
    <r>
      <rPr>
        <sz val="10"/>
        <rFont val="Times New Roman"/>
        <charset val="134"/>
      </rPr>
      <t>1</t>
    </r>
    <r>
      <rPr>
        <sz val="10"/>
        <rFont val="宋体"/>
        <charset val="134"/>
      </rPr>
      <t>、种类</t>
    </r>
    <r>
      <rPr>
        <sz val="10"/>
        <rFont val="Times New Roman"/>
        <charset val="134"/>
      </rPr>
      <t>:</t>
    </r>
    <r>
      <rPr>
        <sz val="10"/>
        <rFont val="宋体"/>
        <charset val="134"/>
      </rPr>
      <t>夹竹桃</t>
    </r>
    <r>
      <rPr>
        <sz val="10"/>
        <rFont val="Times New Roman"/>
        <charset val="134"/>
      </rPr>
      <t xml:space="preserve">
2</t>
    </r>
    <r>
      <rPr>
        <sz val="10"/>
        <rFont val="宋体"/>
        <charset val="134"/>
      </rPr>
      <t>、高</t>
    </r>
    <r>
      <rPr>
        <sz val="10"/>
        <rFont val="Times New Roman"/>
        <charset val="134"/>
      </rPr>
      <t>50~70cm</t>
    </r>
    <r>
      <rPr>
        <sz val="10"/>
        <rFont val="宋体"/>
        <charset val="134"/>
      </rPr>
      <t>，</t>
    </r>
    <r>
      <rPr>
        <sz val="10"/>
        <rFont val="Times New Roman"/>
        <charset val="134"/>
      </rPr>
      <t>2~3</t>
    </r>
    <r>
      <rPr>
        <sz val="10"/>
        <rFont val="宋体"/>
        <charset val="134"/>
      </rPr>
      <t>分枝，分枝径＞</t>
    </r>
    <r>
      <rPr>
        <sz val="10"/>
        <rFont val="Times New Roman"/>
        <charset val="134"/>
      </rPr>
      <t>0.6cm,10~12</t>
    </r>
    <r>
      <rPr>
        <sz val="10"/>
        <rFont val="宋体"/>
        <charset val="134"/>
      </rPr>
      <t>株</t>
    </r>
    <r>
      <rPr>
        <sz val="10"/>
        <rFont val="Times New Roman"/>
        <charset val="134"/>
      </rPr>
      <t>/</t>
    </r>
    <r>
      <rPr>
        <sz val="10"/>
        <rFont val="宋体"/>
        <charset val="134"/>
      </rPr>
      <t>㎡</t>
    </r>
    <r>
      <rPr>
        <sz val="10"/>
        <rFont val="Times New Roman"/>
        <charset val="134"/>
      </rPr>
      <t xml:space="preserve">
3</t>
    </r>
    <r>
      <rPr>
        <sz val="10"/>
        <rFont val="宋体"/>
        <charset val="134"/>
      </rPr>
      <t>、养护期</t>
    </r>
    <r>
      <rPr>
        <sz val="10"/>
        <rFont val="Times New Roman"/>
        <charset val="134"/>
      </rPr>
      <t>:</t>
    </r>
    <r>
      <rPr>
        <sz val="10"/>
        <rFont val="宋体"/>
        <charset val="134"/>
      </rPr>
      <t>三级养护，养护期一年</t>
    </r>
  </si>
  <si>
    <t>704-1-n</t>
  </si>
  <si>
    <r>
      <rPr>
        <sz val="10"/>
        <rFont val="宋体"/>
        <charset val="134"/>
      </rPr>
      <t>栽植红叶石楠苗</t>
    </r>
  </si>
  <si>
    <r>
      <rPr>
        <sz val="10"/>
        <rFont val="Times New Roman"/>
        <charset val="134"/>
      </rPr>
      <t>1</t>
    </r>
    <r>
      <rPr>
        <sz val="10"/>
        <rFont val="宋体"/>
        <charset val="134"/>
      </rPr>
      <t>、种类</t>
    </r>
    <r>
      <rPr>
        <sz val="10"/>
        <rFont val="Times New Roman"/>
        <charset val="134"/>
      </rPr>
      <t>:</t>
    </r>
    <r>
      <rPr>
        <sz val="10"/>
        <rFont val="宋体"/>
        <charset val="134"/>
      </rPr>
      <t>红叶石楠苗</t>
    </r>
    <r>
      <rPr>
        <sz val="10"/>
        <rFont val="Times New Roman"/>
        <charset val="134"/>
      </rPr>
      <t xml:space="preserve">
2</t>
    </r>
    <r>
      <rPr>
        <sz val="10"/>
        <rFont val="宋体"/>
        <charset val="134"/>
      </rPr>
      <t>、冠径</t>
    </r>
    <r>
      <rPr>
        <sz val="10"/>
        <rFont val="Times New Roman"/>
        <charset val="134"/>
      </rPr>
      <t>:15~20cm</t>
    </r>
    <r>
      <rPr>
        <sz val="10"/>
        <rFont val="宋体"/>
        <charset val="134"/>
      </rPr>
      <t>，高</t>
    </r>
    <r>
      <rPr>
        <sz val="10"/>
        <rFont val="Times New Roman"/>
        <charset val="134"/>
      </rPr>
      <t>20~30cm</t>
    </r>
    <r>
      <rPr>
        <sz val="10"/>
        <rFont val="宋体"/>
        <charset val="134"/>
      </rPr>
      <t>，</t>
    </r>
    <r>
      <rPr>
        <sz val="10"/>
        <rFont val="Times New Roman"/>
        <charset val="134"/>
      </rPr>
      <t>16</t>
    </r>
    <r>
      <rPr>
        <sz val="10"/>
        <rFont val="宋体"/>
        <charset val="134"/>
      </rPr>
      <t>株</t>
    </r>
    <r>
      <rPr>
        <sz val="10"/>
        <rFont val="Times New Roman"/>
        <charset val="134"/>
      </rPr>
      <t>/m2
3</t>
    </r>
    <r>
      <rPr>
        <sz val="10"/>
        <rFont val="宋体"/>
        <charset val="134"/>
      </rPr>
      <t>、养护期</t>
    </r>
    <r>
      <rPr>
        <sz val="10"/>
        <rFont val="Times New Roman"/>
        <charset val="134"/>
      </rPr>
      <t>:</t>
    </r>
    <r>
      <rPr>
        <sz val="10"/>
        <rFont val="宋体"/>
        <charset val="134"/>
      </rPr>
      <t>三级养护，养护期一年</t>
    </r>
  </si>
  <si>
    <t>704-1-o</t>
  </si>
  <si>
    <r>
      <rPr>
        <sz val="10"/>
        <rFont val="宋体"/>
        <charset val="134"/>
      </rPr>
      <t>栽植蜀桧</t>
    </r>
  </si>
  <si>
    <r>
      <rPr>
        <sz val="10"/>
        <rFont val="Times New Roman"/>
        <charset val="134"/>
      </rPr>
      <t>1</t>
    </r>
    <r>
      <rPr>
        <sz val="10"/>
        <rFont val="宋体"/>
        <charset val="134"/>
      </rPr>
      <t>、种类</t>
    </r>
    <r>
      <rPr>
        <sz val="10"/>
        <rFont val="Times New Roman"/>
        <charset val="134"/>
      </rPr>
      <t>:</t>
    </r>
    <r>
      <rPr>
        <sz val="10"/>
        <rFont val="宋体"/>
        <charset val="134"/>
      </rPr>
      <t>蜀松</t>
    </r>
    <r>
      <rPr>
        <sz val="10"/>
        <rFont val="Times New Roman"/>
        <charset val="134"/>
      </rPr>
      <t xml:space="preserve">
2</t>
    </r>
    <r>
      <rPr>
        <sz val="10"/>
        <rFont val="宋体"/>
        <charset val="134"/>
      </rPr>
      <t>、高度</t>
    </r>
    <r>
      <rPr>
        <sz val="10"/>
        <rFont val="Times New Roman"/>
        <charset val="134"/>
      </rPr>
      <t>:130~160cm
3</t>
    </r>
    <r>
      <rPr>
        <sz val="10"/>
        <rFont val="宋体"/>
        <charset val="134"/>
      </rPr>
      <t>、养护期</t>
    </r>
    <r>
      <rPr>
        <sz val="10"/>
        <rFont val="Times New Roman"/>
        <charset val="134"/>
      </rPr>
      <t>:</t>
    </r>
    <r>
      <rPr>
        <sz val="10"/>
        <rFont val="宋体"/>
        <charset val="134"/>
      </rPr>
      <t>三级养护，养护期一年</t>
    </r>
  </si>
  <si>
    <t>704-1-p</t>
  </si>
  <si>
    <r>
      <rPr>
        <sz val="10"/>
        <rFont val="宋体"/>
        <charset val="134"/>
      </rPr>
      <t>栽植垂丝海棠</t>
    </r>
  </si>
  <si>
    <r>
      <rPr>
        <sz val="10"/>
        <rFont val="Times New Roman"/>
        <charset val="134"/>
      </rPr>
      <t>1</t>
    </r>
    <r>
      <rPr>
        <sz val="10"/>
        <rFont val="宋体"/>
        <charset val="134"/>
      </rPr>
      <t>、种类</t>
    </r>
    <r>
      <rPr>
        <sz val="10"/>
        <rFont val="Times New Roman"/>
        <charset val="134"/>
      </rPr>
      <t>:</t>
    </r>
    <r>
      <rPr>
        <sz val="10"/>
        <rFont val="宋体"/>
        <charset val="134"/>
      </rPr>
      <t>垂丝海棠</t>
    </r>
    <r>
      <rPr>
        <sz val="10"/>
        <rFont val="Times New Roman"/>
        <charset val="134"/>
      </rPr>
      <t xml:space="preserve">
2</t>
    </r>
    <r>
      <rPr>
        <sz val="10"/>
        <rFont val="宋体"/>
        <charset val="134"/>
      </rPr>
      <t>、根盘直径</t>
    </r>
    <r>
      <rPr>
        <sz val="10"/>
        <rFont val="Times New Roman"/>
        <charset val="134"/>
      </rPr>
      <t>:D=7cm
3</t>
    </r>
    <r>
      <rPr>
        <sz val="10"/>
        <rFont val="宋体"/>
        <charset val="134"/>
      </rPr>
      <t>、养护期</t>
    </r>
    <r>
      <rPr>
        <sz val="10"/>
        <rFont val="Times New Roman"/>
        <charset val="134"/>
      </rPr>
      <t>:</t>
    </r>
    <r>
      <rPr>
        <sz val="10"/>
        <rFont val="宋体"/>
        <charset val="134"/>
      </rPr>
      <t>三级养护，养护期一年</t>
    </r>
  </si>
  <si>
    <t>704-6</t>
  </si>
  <si>
    <r>
      <rPr>
        <sz val="10"/>
        <rFont val="宋体"/>
        <charset val="134"/>
      </rPr>
      <t>危害树木修剪</t>
    </r>
  </si>
  <si>
    <t>704-6-a</t>
  </si>
  <si>
    <r>
      <rPr>
        <sz val="10"/>
        <rFont val="Times New Roman"/>
        <charset val="134"/>
      </rPr>
      <t>1</t>
    </r>
    <r>
      <rPr>
        <sz val="10"/>
        <rFont val="宋体"/>
        <charset val="134"/>
      </rPr>
      <t>、树木修剪（胸径</t>
    </r>
    <r>
      <rPr>
        <sz val="10"/>
        <rFont val="Times New Roman"/>
        <charset val="134"/>
      </rPr>
      <t>10CM</t>
    </r>
    <r>
      <rPr>
        <sz val="10"/>
        <rFont val="宋体"/>
        <charset val="134"/>
      </rPr>
      <t>以下，无需登高车、清理、运输）</t>
    </r>
  </si>
  <si>
    <t>704-6-b</t>
  </si>
  <si>
    <r>
      <rPr>
        <sz val="10"/>
        <rFont val="Times New Roman"/>
        <charset val="134"/>
      </rPr>
      <t>1</t>
    </r>
    <r>
      <rPr>
        <sz val="10"/>
        <rFont val="宋体"/>
        <charset val="134"/>
      </rPr>
      <t>、树木修剪（胸径</t>
    </r>
    <r>
      <rPr>
        <sz val="10"/>
        <rFont val="Times New Roman"/>
        <charset val="134"/>
      </rPr>
      <t>10-20CM</t>
    </r>
    <r>
      <rPr>
        <sz val="10"/>
        <rFont val="宋体"/>
        <charset val="134"/>
      </rPr>
      <t>，含登高车、清理、运输）</t>
    </r>
  </si>
  <si>
    <t>704-6-c</t>
  </si>
  <si>
    <r>
      <rPr>
        <sz val="10"/>
        <rFont val="Times New Roman"/>
        <charset val="134"/>
      </rPr>
      <t>1</t>
    </r>
    <r>
      <rPr>
        <sz val="10"/>
        <rFont val="宋体"/>
        <charset val="134"/>
      </rPr>
      <t>、树木修剪（胸径</t>
    </r>
    <r>
      <rPr>
        <sz val="10"/>
        <rFont val="Times New Roman"/>
        <charset val="134"/>
      </rPr>
      <t>20CM</t>
    </r>
    <r>
      <rPr>
        <sz val="10"/>
        <rFont val="宋体"/>
        <charset val="134"/>
      </rPr>
      <t>以上，含登高车、清理、运输）</t>
    </r>
  </si>
  <si>
    <t>704-7</t>
  </si>
  <si>
    <r>
      <rPr>
        <sz val="10"/>
        <rFont val="宋体"/>
        <charset val="134"/>
      </rPr>
      <t>危害树木砍伐</t>
    </r>
  </si>
  <si>
    <r>
      <rPr>
        <sz val="10"/>
        <rFont val="Times New Roman"/>
        <charset val="134"/>
      </rPr>
      <t>1</t>
    </r>
    <r>
      <rPr>
        <sz val="10"/>
        <rFont val="宋体"/>
        <charset val="134"/>
      </rPr>
      <t>、砍伐乔木（胸径</t>
    </r>
    <r>
      <rPr>
        <sz val="10"/>
        <rFont val="Times New Roman"/>
        <charset val="134"/>
      </rPr>
      <t>20CM</t>
    </r>
    <r>
      <rPr>
        <sz val="10"/>
        <rFont val="宋体"/>
        <charset val="134"/>
      </rPr>
      <t>以上，含砍树、挖根、清理、运输）</t>
    </r>
  </si>
  <si>
    <t>704-8</t>
  </si>
  <si>
    <r>
      <rPr>
        <sz val="10"/>
        <rFont val="宋体"/>
        <charset val="134"/>
      </rPr>
      <t>乔、灌木移栽</t>
    </r>
  </si>
  <si>
    <t>704-8-a</t>
  </si>
  <si>
    <r>
      <rPr>
        <sz val="10"/>
        <rFont val="宋体"/>
        <charset val="134"/>
      </rPr>
      <t>树木移植栽种</t>
    </r>
  </si>
  <si>
    <r>
      <rPr>
        <sz val="10"/>
        <rFont val="Times New Roman"/>
        <charset val="134"/>
      </rPr>
      <t>1</t>
    </r>
    <r>
      <rPr>
        <sz val="10"/>
        <rFont val="宋体"/>
        <charset val="134"/>
      </rPr>
      <t>、种类：乔木移植（胸径</t>
    </r>
    <r>
      <rPr>
        <sz val="10"/>
        <rFont val="Times New Roman"/>
        <charset val="134"/>
      </rPr>
      <t>10cm</t>
    </r>
    <r>
      <rPr>
        <sz val="10"/>
        <rFont val="宋体"/>
        <charset val="134"/>
      </rPr>
      <t>）</t>
    </r>
    <r>
      <rPr>
        <sz val="10"/>
        <rFont val="Times New Roman"/>
        <charset val="134"/>
      </rPr>
      <t xml:space="preserve">
2</t>
    </r>
    <r>
      <rPr>
        <sz val="10"/>
        <rFont val="宋体"/>
        <charset val="134"/>
      </rPr>
      <t>、养护期：三级养护，养护期一年</t>
    </r>
    <r>
      <rPr>
        <sz val="10"/>
        <rFont val="Times New Roman"/>
        <charset val="134"/>
      </rPr>
      <t xml:space="preserve">
3</t>
    </r>
    <r>
      <rPr>
        <sz val="10"/>
        <rFont val="宋体"/>
        <charset val="134"/>
      </rPr>
      <t>、含三角桩及草绳绕树干</t>
    </r>
    <r>
      <rPr>
        <sz val="10"/>
        <rFont val="Times New Roman"/>
        <charset val="134"/>
      </rPr>
      <t xml:space="preserve">
4</t>
    </r>
    <r>
      <rPr>
        <sz val="10"/>
        <rFont val="宋体"/>
        <charset val="134"/>
      </rPr>
      <t>、运距</t>
    </r>
    <r>
      <rPr>
        <sz val="10"/>
        <rFont val="Times New Roman"/>
        <charset val="134"/>
      </rPr>
      <t>20km</t>
    </r>
    <r>
      <rPr>
        <sz val="10"/>
        <rFont val="宋体"/>
        <charset val="134"/>
      </rPr>
      <t>以内</t>
    </r>
  </si>
  <si>
    <t>704-8-b</t>
  </si>
  <si>
    <r>
      <rPr>
        <sz val="10"/>
        <rFont val="Times New Roman"/>
        <charset val="134"/>
      </rPr>
      <t>1</t>
    </r>
    <r>
      <rPr>
        <sz val="10"/>
        <rFont val="宋体"/>
        <charset val="134"/>
      </rPr>
      <t>、种类：乔木移植（胸径</t>
    </r>
    <r>
      <rPr>
        <sz val="10"/>
        <rFont val="Times New Roman"/>
        <charset val="134"/>
      </rPr>
      <t>15cm</t>
    </r>
    <r>
      <rPr>
        <sz val="10"/>
        <rFont val="宋体"/>
        <charset val="134"/>
      </rPr>
      <t>）</t>
    </r>
    <r>
      <rPr>
        <sz val="10"/>
        <rFont val="Times New Roman"/>
        <charset val="134"/>
      </rPr>
      <t xml:space="preserve">
2</t>
    </r>
    <r>
      <rPr>
        <sz val="10"/>
        <rFont val="宋体"/>
        <charset val="134"/>
      </rPr>
      <t>、养护期：三级养护，养护期一年</t>
    </r>
    <r>
      <rPr>
        <sz val="10"/>
        <rFont val="Times New Roman"/>
        <charset val="134"/>
      </rPr>
      <t xml:space="preserve">
3</t>
    </r>
    <r>
      <rPr>
        <sz val="10"/>
        <rFont val="宋体"/>
        <charset val="134"/>
      </rPr>
      <t>、含三角桩及草绳绕树干</t>
    </r>
    <r>
      <rPr>
        <sz val="10"/>
        <rFont val="Times New Roman"/>
        <charset val="134"/>
      </rPr>
      <t xml:space="preserve">
4</t>
    </r>
    <r>
      <rPr>
        <sz val="10"/>
        <rFont val="宋体"/>
        <charset val="134"/>
      </rPr>
      <t>、运距</t>
    </r>
    <r>
      <rPr>
        <sz val="10"/>
        <rFont val="Times New Roman"/>
        <charset val="134"/>
      </rPr>
      <t>20km</t>
    </r>
    <r>
      <rPr>
        <sz val="10"/>
        <rFont val="宋体"/>
        <charset val="134"/>
      </rPr>
      <t>以内</t>
    </r>
  </si>
  <si>
    <t>704-8-c</t>
  </si>
  <si>
    <r>
      <rPr>
        <sz val="10"/>
        <rFont val="Times New Roman"/>
        <charset val="134"/>
      </rPr>
      <t>1</t>
    </r>
    <r>
      <rPr>
        <sz val="10"/>
        <rFont val="宋体"/>
        <charset val="134"/>
      </rPr>
      <t>、种类：乔木移植（胸径</t>
    </r>
    <r>
      <rPr>
        <sz val="10"/>
        <rFont val="Times New Roman"/>
        <charset val="134"/>
      </rPr>
      <t>16-20cm</t>
    </r>
    <r>
      <rPr>
        <sz val="10"/>
        <rFont val="宋体"/>
        <charset val="134"/>
      </rPr>
      <t>）</t>
    </r>
    <r>
      <rPr>
        <sz val="10"/>
        <rFont val="Times New Roman"/>
        <charset val="134"/>
      </rPr>
      <t xml:space="preserve">
2</t>
    </r>
    <r>
      <rPr>
        <sz val="10"/>
        <rFont val="宋体"/>
        <charset val="134"/>
      </rPr>
      <t>、养护期：三级养护，养护期一年</t>
    </r>
    <r>
      <rPr>
        <sz val="10"/>
        <rFont val="Times New Roman"/>
        <charset val="134"/>
      </rPr>
      <t xml:space="preserve">
3</t>
    </r>
    <r>
      <rPr>
        <sz val="10"/>
        <rFont val="宋体"/>
        <charset val="134"/>
      </rPr>
      <t>、含三角桩及草绳绕树干</t>
    </r>
    <r>
      <rPr>
        <sz val="10"/>
        <rFont val="Times New Roman"/>
        <charset val="134"/>
      </rPr>
      <t xml:space="preserve">
4</t>
    </r>
    <r>
      <rPr>
        <sz val="10"/>
        <rFont val="宋体"/>
        <charset val="134"/>
      </rPr>
      <t>、运距</t>
    </r>
    <r>
      <rPr>
        <sz val="10"/>
        <rFont val="Times New Roman"/>
        <charset val="134"/>
      </rPr>
      <t>20km</t>
    </r>
    <r>
      <rPr>
        <sz val="10"/>
        <rFont val="宋体"/>
        <charset val="134"/>
      </rPr>
      <t>以内</t>
    </r>
  </si>
  <si>
    <t>704-8-d</t>
  </si>
  <si>
    <r>
      <rPr>
        <sz val="10"/>
        <rFont val="Times New Roman"/>
        <charset val="134"/>
      </rPr>
      <t>1</t>
    </r>
    <r>
      <rPr>
        <sz val="10"/>
        <rFont val="宋体"/>
        <charset val="134"/>
      </rPr>
      <t>、种类：乔木移植（胸径</t>
    </r>
    <r>
      <rPr>
        <sz val="10"/>
        <rFont val="Times New Roman"/>
        <charset val="134"/>
      </rPr>
      <t>20cm</t>
    </r>
    <r>
      <rPr>
        <sz val="10"/>
        <rFont val="宋体"/>
        <charset val="134"/>
      </rPr>
      <t>以上）</t>
    </r>
    <r>
      <rPr>
        <sz val="10"/>
        <rFont val="Times New Roman"/>
        <charset val="134"/>
      </rPr>
      <t xml:space="preserve">
2</t>
    </r>
    <r>
      <rPr>
        <sz val="10"/>
        <rFont val="宋体"/>
        <charset val="134"/>
      </rPr>
      <t>、养护期：三级养护，养护期一年</t>
    </r>
    <r>
      <rPr>
        <sz val="10"/>
        <rFont val="Times New Roman"/>
        <charset val="134"/>
      </rPr>
      <t xml:space="preserve">
3</t>
    </r>
    <r>
      <rPr>
        <sz val="10"/>
        <rFont val="宋体"/>
        <charset val="134"/>
      </rPr>
      <t>、含三角桩及草绳绕树干</t>
    </r>
    <r>
      <rPr>
        <sz val="10"/>
        <rFont val="Times New Roman"/>
        <charset val="134"/>
      </rPr>
      <t xml:space="preserve">
4</t>
    </r>
    <r>
      <rPr>
        <sz val="10"/>
        <rFont val="宋体"/>
        <charset val="134"/>
      </rPr>
      <t>、运距</t>
    </r>
    <r>
      <rPr>
        <sz val="10"/>
        <rFont val="Times New Roman"/>
        <charset val="134"/>
      </rPr>
      <t>20km</t>
    </r>
    <r>
      <rPr>
        <sz val="10"/>
        <rFont val="宋体"/>
        <charset val="134"/>
      </rPr>
      <t>以内</t>
    </r>
  </si>
  <si>
    <t>704-8-e</t>
  </si>
  <si>
    <r>
      <rPr>
        <sz val="10"/>
        <rFont val="宋体"/>
        <charset val="134"/>
      </rPr>
      <t>灌木移栽</t>
    </r>
  </si>
  <si>
    <r>
      <rPr>
        <sz val="10"/>
        <rFont val="Times New Roman"/>
        <charset val="134"/>
      </rPr>
      <t>1</t>
    </r>
    <r>
      <rPr>
        <sz val="10"/>
        <rFont val="宋体"/>
        <charset val="134"/>
      </rPr>
      <t>、种类：灌木移植</t>
    </r>
    <r>
      <rPr>
        <sz val="10"/>
        <rFont val="Times New Roman"/>
        <charset val="134"/>
      </rPr>
      <t>(</t>
    </r>
    <r>
      <rPr>
        <sz val="10"/>
        <rFont val="宋体"/>
        <charset val="134"/>
      </rPr>
      <t>冠幅</t>
    </r>
    <r>
      <rPr>
        <sz val="10"/>
        <rFont val="Times New Roman"/>
        <charset val="134"/>
      </rPr>
      <t>1.5m</t>
    </r>
    <r>
      <rPr>
        <sz val="10"/>
        <rFont val="宋体"/>
        <charset val="134"/>
      </rPr>
      <t>）</t>
    </r>
    <r>
      <rPr>
        <sz val="10"/>
        <rFont val="Times New Roman"/>
        <charset val="134"/>
      </rPr>
      <t xml:space="preserve">
2</t>
    </r>
    <r>
      <rPr>
        <sz val="10"/>
        <rFont val="宋体"/>
        <charset val="134"/>
      </rPr>
      <t>、养护期：三级养护，养护期一年</t>
    </r>
    <r>
      <rPr>
        <sz val="10"/>
        <rFont val="Times New Roman"/>
        <charset val="134"/>
      </rPr>
      <t xml:space="preserve">
3</t>
    </r>
    <r>
      <rPr>
        <sz val="10"/>
        <rFont val="宋体"/>
        <charset val="134"/>
      </rPr>
      <t>、运距</t>
    </r>
    <r>
      <rPr>
        <sz val="10"/>
        <rFont val="Times New Roman"/>
        <charset val="134"/>
      </rPr>
      <t>20km</t>
    </r>
    <r>
      <rPr>
        <sz val="10"/>
        <rFont val="宋体"/>
        <charset val="134"/>
      </rPr>
      <t>以内</t>
    </r>
  </si>
  <si>
    <t>704-8-f</t>
  </si>
  <si>
    <r>
      <rPr>
        <sz val="10"/>
        <rFont val="Times New Roman"/>
        <charset val="134"/>
      </rPr>
      <t>1</t>
    </r>
    <r>
      <rPr>
        <sz val="10"/>
        <rFont val="宋体"/>
        <charset val="134"/>
      </rPr>
      <t>、种类：灌木移植</t>
    </r>
    <r>
      <rPr>
        <sz val="10"/>
        <rFont val="Times New Roman"/>
        <charset val="134"/>
      </rPr>
      <t>(</t>
    </r>
    <r>
      <rPr>
        <sz val="10"/>
        <rFont val="宋体"/>
        <charset val="134"/>
      </rPr>
      <t>冠幅</t>
    </r>
    <r>
      <rPr>
        <sz val="10"/>
        <rFont val="Times New Roman"/>
        <charset val="134"/>
      </rPr>
      <t>2m</t>
    </r>
    <r>
      <rPr>
        <sz val="10"/>
        <rFont val="宋体"/>
        <charset val="134"/>
      </rPr>
      <t>）</t>
    </r>
    <r>
      <rPr>
        <sz val="10"/>
        <rFont val="Times New Roman"/>
        <charset val="134"/>
      </rPr>
      <t xml:space="preserve">
2</t>
    </r>
    <r>
      <rPr>
        <sz val="10"/>
        <rFont val="宋体"/>
        <charset val="134"/>
      </rPr>
      <t>、养护期：三级养护，养护期一年</t>
    </r>
    <r>
      <rPr>
        <sz val="10"/>
        <rFont val="Times New Roman"/>
        <charset val="134"/>
      </rPr>
      <t xml:space="preserve">
3</t>
    </r>
    <r>
      <rPr>
        <sz val="10"/>
        <rFont val="宋体"/>
        <charset val="134"/>
      </rPr>
      <t>、运距</t>
    </r>
    <r>
      <rPr>
        <sz val="10"/>
        <rFont val="Times New Roman"/>
        <charset val="134"/>
      </rPr>
      <t>20km</t>
    </r>
    <r>
      <rPr>
        <sz val="10"/>
        <rFont val="宋体"/>
        <charset val="134"/>
      </rPr>
      <t>以内</t>
    </r>
  </si>
  <si>
    <t>704-8-g</t>
  </si>
  <si>
    <r>
      <rPr>
        <sz val="10"/>
        <rFont val="宋体"/>
        <charset val="134"/>
      </rPr>
      <t>小灌木移栽</t>
    </r>
  </si>
  <si>
    <r>
      <rPr>
        <sz val="10"/>
        <rFont val="Times New Roman"/>
        <charset val="134"/>
      </rPr>
      <t>1</t>
    </r>
    <r>
      <rPr>
        <sz val="10"/>
        <rFont val="宋体"/>
        <charset val="134"/>
      </rPr>
      <t>、高度在</t>
    </r>
    <r>
      <rPr>
        <sz val="10"/>
        <rFont val="Times New Roman"/>
        <charset val="134"/>
      </rPr>
      <t>40cm</t>
    </r>
    <r>
      <rPr>
        <sz val="10"/>
        <rFont val="宋体"/>
        <charset val="134"/>
      </rPr>
      <t>以内（</t>
    </r>
    <r>
      <rPr>
        <sz val="10"/>
        <rFont val="Times New Roman"/>
        <charset val="134"/>
      </rPr>
      <t>25</t>
    </r>
    <r>
      <rPr>
        <sz val="10"/>
        <rFont val="宋体"/>
        <charset val="134"/>
      </rPr>
      <t>株</t>
    </r>
    <r>
      <rPr>
        <sz val="10"/>
        <rFont val="Times New Roman"/>
        <charset val="134"/>
      </rPr>
      <t>/m</t>
    </r>
    <r>
      <rPr>
        <vertAlign val="superscript"/>
        <sz val="10"/>
        <rFont val="Times New Roman"/>
        <charset val="134"/>
      </rPr>
      <t>2</t>
    </r>
    <r>
      <rPr>
        <sz val="10"/>
        <rFont val="宋体"/>
        <charset val="134"/>
      </rPr>
      <t>）</t>
    </r>
    <r>
      <rPr>
        <sz val="10"/>
        <rFont val="Times New Roman"/>
        <charset val="134"/>
      </rPr>
      <t xml:space="preserve">
2</t>
    </r>
    <r>
      <rPr>
        <sz val="10"/>
        <rFont val="宋体"/>
        <charset val="134"/>
      </rPr>
      <t>、养护期</t>
    </r>
    <r>
      <rPr>
        <sz val="10"/>
        <rFont val="Times New Roman"/>
        <charset val="134"/>
      </rPr>
      <t>:</t>
    </r>
    <r>
      <rPr>
        <sz val="10"/>
        <rFont val="宋体"/>
        <charset val="134"/>
      </rPr>
      <t>三级养护，养护期一年</t>
    </r>
    <r>
      <rPr>
        <sz val="10"/>
        <rFont val="Times New Roman"/>
        <charset val="134"/>
      </rPr>
      <t xml:space="preserve">
3</t>
    </r>
    <r>
      <rPr>
        <sz val="10"/>
        <rFont val="宋体"/>
        <charset val="134"/>
      </rPr>
      <t>、运距</t>
    </r>
    <r>
      <rPr>
        <sz val="10"/>
        <rFont val="Times New Roman"/>
        <charset val="134"/>
      </rPr>
      <t>20km</t>
    </r>
    <r>
      <rPr>
        <sz val="10"/>
        <rFont val="宋体"/>
        <charset val="134"/>
      </rPr>
      <t>以内</t>
    </r>
  </si>
  <si>
    <t>704-9</t>
  </si>
  <si>
    <r>
      <rPr>
        <sz val="10"/>
        <rFont val="宋体"/>
        <charset val="134"/>
      </rPr>
      <t>清除小灌木</t>
    </r>
  </si>
  <si>
    <r>
      <rPr>
        <sz val="10"/>
        <rFont val="Times New Roman"/>
        <charset val="134"/>
      </rPr>
      <t>1</t>
    </r>
    <r>
      <rPr>
        <sz val="10"/>
        <rFont val="宋体"/>
        <charset val="134"/>
      </rPr>
      <t>、高度在</t>
    </r>
    <r>
      <rPr>
        <sz val="10"/>
        <rFont val="Times New Roman"/>
        <charset val="134"/>
      </rPr>
      <t>40cm</t>
    </r>
    <r>
      <rPr>
        <sz val="10"/>
        <rFont val="宋体"/>
        <charset val="134"/>
      </rPr>
      <t>以内（</t>
    </r>
    <r>
      <rPr>
        <sz val="10"/>
        <rFont val="Times New Roman"/>
        <charset val="134"/>
      </rPr>
      <t>25</t>
    </r>
    <r>
      <rPr>
        <sz val="10"/>
        <rFont val="宋体"/>
        <charset val="134"/>
      </rPr>
      <t>株</t>
    </r>
    <r>
      <rPr>
        <sz val="10"/>
        <rFont val="Times New Roman"/>
        <charset val="134"/>
      </rPr>
      <t>/m</t>
    </r>
    <r>
      <rPr>
        <vertAlign val="superscript"/>
        <sz val="10"/>
        <rFont val="Times New Roman"/>
        <charset val="134"/>
      </rPr>
      <t>2</t>
    </r>
    <r>
      <rPr>
        <sz val="10"/>
        <rFont val="宋体"/>
        <charset val="134"/>
      </rPr>
      <t>）</t>
    </r>
    <r>
      <rPr>
        <sz val="10"/>
        <rFont val="Times New Roman"/>
        <charset val="134"/>
      </rPr>
      <t xml:space="preserve">
2</t>
    </r>
    <r>
      <rPr>
        <sz val="10"/>
        <rFont val="宋体"/>
        <charset val="134"/>
      </rPr>
      <t>、运距自行考虑</t>
    </r>
  </si>
  <si>
    <t>704-10</t>
  </si>
  <si>
    <r>
      <rPr>
        <sz val="10"/>
        <rFont val="宋体"/>
        <charset val="134"/>
      </rPr>
      <t>树木支撑架</t>
    </r>
  </si>
  <si>
    <r>
      <rPr>
        <sz val="10"/>
        <rFont val="Times New Roman"/>
        <charset val="134"/>
      </rPr>
      <t>1</t>
    </r>
    <r>
      <rPr>
        <sz val="10"/>
        <rFont val="宋体"/>
        <charset val="134"/>
      </rPr>
      <t>、树木支撑架</t>
    </r>
  </si>
  <si>
    <t>704-11</t>
  </si>
  <si>
    <r>
      <rPr>
        <sz val="10"/>
        <rFont val="宋体"/>
        <charset val="134"/>
      </rPr>
      <t>草绳绕树干</t>
    </r>
  </si>
  <si>
    <r>
      <rPr>
        <sz val="10"/>
        <rFont val="Times New Roman"/>
        <charset val="134"/>
      </rPr>
      <t>1</t>
    </r>
    <r>
      <rPr>
        <sz val="10"/>
        <rFont val="宋体"/>
        <charset val="134"/>
      </rPr>
      <t>、草绳绕树干</t>
    </r>
  </si>
  <si>
    <t>706-1</t>
  </si>
  <si>
    <r>
      <rPr>
        <sz val="10"/>
        <rFont val="宋体"/>
        <charset val="134"/>
      </rPr>
      <t>更换声屏障</t>
    </r>
  </si>
  <si>
    <r>
      <rPr>
        <sz val="10"/>
        <rFont val="宋体"/>
        <charset val="134"/>
      </rPr>
      <t>含人工机械等费用</t>
    </r>
  </si>
  <si>
    <r>
      <rPr>
        <b/>
        <sz val="10"/>
        <rFont val="Times New Roman"/>
        <charset val="134"/>
      </rPr>
      <t>800</t>
    </r>
    <r>
      <rPr>
        <b/>
        <sz val="10"/>
        <rFont val="宋体"/>
        <charset val="134"/>
      </rPr>
      <t>章</t>
    </r>
  </si>
  <si>
    <r>
      <rPr>
        <b/>
        <sz val="10"/>
        <rFont val="宋体"/>
        <charset val="134"/>
      </rPr>
      <t>应急处置、应急保障</t>
    </r>
  </si>
  <si>
    <t>801</t>
  </si>
  <si>
    <r>
      <rPr>
        <sz val="10"/>
        <rFont val="宋体"/>
        <charset val="134"/>
      </rPr>
      <t>点工</t>
    </r>
  </si>
  <si>
    <r>
      <rPr>
        <sz val="10"/>
        <rFont val="Times New Roman"/>
        <charset val="134"/>
      </rPr>
      <t>1</t>
    </r>
    <r>
      <rPr>
        <sz val="10"/>
        <rFont val="宋体"/>
        <charset val="134"/>
      </rPr>
      <t>、点工</t>
    </r>
  </si>
  <si>
    <r>
      <rPr>
        <sz val="10"/>
        <rFont val="宋体"/>
        <charset val="134"/>
      </rPr>
      <t>工日</t>
    </r>
  </si>
  <si>
    <t>802</t>
  </si>
  <si>
    <r>
      <rPr>
        <sz val="10"/>
        <rFont val="宋体"/>
        <charset val="134"/>
      </rPr>
      <t>工程车</t>
    </r>
  </si>
  <si>
    <r>
      <rPr>
        <sz val="10"/>
        <rFont val="Times New Roman"/>
        <charset val="134"/>
      </rPr>
      <t>1</t>
    </r>
    <r>
      <rPr>
        <sz val="10"/>
        <rFont val="宋体"/>
        <charset val="134"/>
      </rPr>
      <t>、机械：中型工程车</t>
    </r>
  </si>
  <si>
    <r>
      <rPr>
        <sz val="10"/>
        <rFont val="宋体"/>
        <charset val="134"/>
      </rPr>
      <t>台班</t>
    </r>
  </si>
  <si>
    <t>803</t>
  </si>
  <si>
    <r>
      <rPr>
        <sz val="10"/>
        <rFont val="宋体"/>
        <charset val="134"/>
      </rPr>
      <t>自卸汽车</t>
    </r>
  </si>
  <si>
    <r>
      <rPr>
        <sz val="10"/>
        <rFont val="Times New Roman"/>
        <charset val="134"/>
      </rPr>
      <t>1</t>
    </r>
    <r>
      <rPr>
        <sz val="10"/>
        <rFont val="宋体"/>
        <charset val="134"/>
      </rPr>
      <t>、规格型号：载货汽车</t>
    </r>
    <r>
      <rPr>
        <sz val="10"/>
        <rFont val="Times New Roman"/>
        <charset val="134"/>
      </rPr>
      <t>6t</t>
    </r>
    <r>
      <rPr>
        <sz val="10"/>
        <rFont val="宋体"/>
        <charset val="134"/>
      </rPr>
      <t>以内</t>
    </r>
  </si>
  <si>
    <t>804</t>
  </si>
  <si>
    <r>
      <rPr>
        <sz val="10"/>
        <rFont val="宋体"/>
        <charset val="134"/>
      </rPr>
      <t>防撞车</t>
    </r>
  </si>
  <si>
    <r>
      <rPr>
        <sz val="10"/>
        <rFont val="Times New Roman"/>
        <charset val="134"/>
      </rPr>
      <t>1</t>
    </r>
    <r>
      <rPr>
        <sz val="10"/>
        <rFont val="宋体"/>
        <charset val="134"/>
      </rPr>
      <t>、防撞车</t>
    </r>
  </si>
  <si>
    <t>805</t>
  </si>
  <si>
    <r>
      <rPr>
        <sz val="10"/>
        <rFont val="宋体"/>
        <charset val="134"/>
      </rPr>
      <t>安全警示车</t>
    </r>
  </si>
  <si>
    <r>
      <rPr>
        <sz val="10"/>
        <rFont val="Times New Roman"/>
        <charset val="134"/>
      </rPr>
      <t>1</t>
    </r>
    <r>
      <rPr>
        <sz val="10"/>
        <rFont val="宋体"/>
        <charset val="134"/>
      </rPr>
      <t>、安全警示车</t>
    </r>
  </si>
  <si>
    <t>806</t>
  </si>
  <si>
    <r>
      <rPr>
        <sz val="10"/>
        <rFont val="宋体"/>
        <charset val="134"/>
      </rPr>
      <t>发电机</t>
    </r>
  </si>
  <si>
    <r>
      <rPr>
        <sz val="10"/>
        <rFont val="Times New Roman"/>
        <charset val="134"/>
      </rPr>
      <t>1</t>
    </r>
    <r>
      <rPr>
        <sz val="10"/>
        <rFont val="宋体"/>
        <charset val="134"/>
      </rPr>
      <t>、规格型号：发电机</t>
    </r>
    <r>
      <rPr>
        <sz val="10"/>
        <rFont val="Times New Roman"/>
        <charset val="134"/>
      </rPr>
      <t>MGA1800</t>
    </r>
  </si>
  <si>
    <t>807</t>
  </si>
  <si>
    <r>
      <rPr>
        <sz val="10"/>
        <rFont val="宋体"/>
        <charset val="134"/>
      </rPr>
      <t>水泵</t>
    </r>
  </si>
  <si>
    <r>
      <rPr>
        <sz val="10"/>
        <rFont val="Times New Roman"/>
        <charset val="134"/>
      </rPr>
      <t>1</t>
    </r>
    <r>
      <rPr>
        <sz val="10"/>
        <rFont val="宋体"/>
        <charset val="134"/>
      </rPr>
      <t>、出水口</t>
    </r>
    <r>
      <rPr>
        <sz val="10"/>
        <rFont val="Times New Roman"/>
        <charset val="134"/>
      </rPr>
      <t>150mm</t>
    </r>
    <r>
      <rPr>
        <sz val="10"/>
        <rFont val="宋体"/>
        <charset val="134"/>
      </rPr>
      <t>以内</t>
    </r>
  </si>
  <si>
    <t>808</t>
  </si>
  <si>
    <r>
      <rPr>
        <sz val="10"/>
        <rFont val="宋体"/>
        <charset val="134"/>
      </rPr>
      <t>汽车式洒水车</t>
    </r>
  </si>
  <si>
    <r>
      <rPr>
        <sz val="10"/>
        <rFont val="Times New Roman"/>
        <charset val="134"/>
      </rPr>
      <t>1</t>
    </r>
    <r>
      <rPr>
        <sz val="10"/>
        <rFont val="宋体"/>
        <charset val="134"/>
      </rPr>
      <t>、</t>
    </r>
    <r>
      <rPr>
        <sz val="10"/>
        <rFont val="Times New Roman"/>
        <charset val="134"/>
      </rPr>
      <t>10t</t>
    </r>
    <r>
      <rPr>
        <sz val="10"/>
        <rFont val="宋体"/>
        <charset val="134"/>
      </rPr>
      <t>以内</t>
    </r>
  </si>
  <si>
    <t>809</t>
  </si>
  <si>
    <r>
      <rPr>
        <sz val="10"/>
        <rFont val="宋体"/>
        <charset val="134"/>
      </rPr>
      <t>融雪撒布机</t>
    </r>
  </si>
  <si>
    <r>
      <rPr>
        <sz val="10"/>
        <rFont val="Times New Roman"/>
        <charset val="134"/>
      </rPr>
      <t>1</t>
    </r>
    <r>
      <rPr>
        <sz val="10"/>
        <rFont val="宋体"/>
        <charset val="134"/>
      </rPr>
      <t>、</t>
    </r>
    <r>
      <rPr>
        <sz val="10"/>
        <rFont val="Times New Roman"/>
        <charset val="134"/>
      </rPr>
      <t>8m³</t>
    </r>
    <r>
      <rPr>
        <sz val="10"/>
        <rFont val="宋体"/>
        <charset val="134"/>
      </rPr>
      <t>以上</t>
    </r>
  </si>
  <si>
    <t>810</t>
  </si>
  <si>
    <r>
      <rPr>
        <sz val="10"/>
        <rFont val="宋体"/>
        <charset val="134"/>
      </rPr>
      <t>多功能除雪车</t>
    </r>
  </si>
  <si>
    <r>
      <rPr>
        <sz val="10"/>
        <rFont val="Times New Roman"/>
        <charset val="134"/>
      </rPr>
      <t>1</t>
    </r>
    <r>
      <rPr>
        <sz val="10"/>
        <rFont val="宋体"/>
        <charset val="134"/>
      </rPr>
      <t>、含拆、装；</t>
    </r>
    <r>
      <rPr>
        <sz val="10"/>
        <rFont val="Times New Roman"/>
        <charset val="134"/>
      </rPr>
      <t>2</t>
    </r>
    <r>
      <rPr>
        <sz val="10"/>
        <rFont val="宋体"/>
        <charset val="134"/>
      </rPr>
      <t>、</t>
    </r>
    <r>
      <rPr>
        <sz val="10"/>
        <rFont val="Times New Roman"/>
        <charset val="134"/>
      </rPr>
      <t>10t</t>
    </r>
    <r>
      <rPr>
        <sz val="10"/>
        <rFont val="宋体"/>
        <charset val="134"/>
      </rPr>
      <t>以内</t>
    </r>
  </si>
  <si>
    <t>811</t>
  </si>
  <si>
    <r>
      <rPr>
        <sz val="10"/>
        <rFont val="宋体"/>
        <charset val="134"/>
      </rPr>
      <t>融雪剂</t>
    </r>
  </si>
  <si>
    <r>
      <rPr>
        <sz val="10"/>
        <rFont val="Times New Roman"/>
        <charset val="134"/>
      </rPr>
      <t>1</t>
    </r>
    <r>
      <rPr>
        <sz val="10"/>
        <rFont val="宋体"/>
        <charset val="134"/>
      </rPr>
      <t>、融雪剂</t>
    </r>
  </si>
  <si>
    <t>812</t>
  </si>
  <si>
    <r>
      <rPr>
        <sz val="10"/>
        <rFont val="宋体"/>
        <charset val="134"/>
      </rPr>
      <t>工业盐</t>
    </r>
  </si>
  <si>
    <r>
      <rPr>
        <sz val="10"/>
        <rFont val="Times New Roman"/>
        <charset val="134"/>
      </rPr>
      <t>1</t>
    </r>
    <r>
      <rPr>
        <sz val="10"/>
        <rFont val="宋体"/>
        <charset val="134"/>
      </rPr>
      <t>、工业盐</t>
    </r>
  </si>
  <si>
    <t>813</t>
  </si>
  <si>
    <r>
      <rPr>
        <sz val="10"/>
        <rFont val="宋体"/>
        <charset val="134"/>
      </rPr>
      <t>装载机</t>
    </r>
  </si>
  <si>
    <r>
      <rPr>
        <sz val="10"/>
        <rFont val="Times New Roman"/>
        <charset val="134"/>
      </rPr>
      <t>1</t>
    </r>
    <r>
      <rPr>
        <sz val="10"/>
        <rFont val="宋体"/>
        <charset val="134"/>
      </rPr>
      <t>、轮胎式；</t>
    </r>
    <r>
      <rPr>
        <sz val="10"/>
        <rFont val="Times New Roman"/>
        <charset val="134"/>
      </rPr>
      <t>2</t>
    </r>
    <r>
      <rPr>
        <sz val="10"/>
        <rFont val="宋体"/>
        <charset val="134"/>
      </rPr>
      <t>、斗容量</t>
    </r>
    <r>
      <rPr>
        <sz val="10"/>
        <rFont val="Times New Roman"/>
        <charset val="134"/>
      </rPr>
      <t>2m3</t>
    </r>
  </si>
  <si>
    <t>814</t>
  </si>
  <si>
    <r>
      <rPr>
        <sz val="10"/>
        <rFont val="宋体"/>
        <charset val="134"/>
      </rPr>
      <t>汽车式扫地车</t>
    </r>
  </si>
  <si>
    <r>
      <rPr>
        <sz val="10"/>
        <rFont val="Times New Roman"/>
        <charset val="134"/>
      </rPr>
      <t>1</t>
    </r>
    <r>
      <rPr>
        <sz val="10"/>
        <rFont val="宋体"/>
        <charset val="134"/>
      </rPr>
      <t>、汽车式扫地车</t>
    </r>
  </si>
  <si>
    <t>815</t>
  </si>
  <si>
    <r>
      <rPr>
        <sz val="10"/>
        <rFont val="宋体"/>
        <charset val="134"/>
      </rPr>
      <t>轮式挖机</t>
    </r>
  </si>
  <si>
    <r>
      <rPr>
        <sz val="10"/>
        <rFont val="Times New Roman"/>
        <charset val="134"/>
      </rPr>
      <t>1</t>
    </r>
    <r>
      <rPr>
        <sz val="10"/>
        <rFont val="宋体"/>
        <charset val="134"/>
      </rPr>
      <t>、规格型号：</t>
    </r>
    <r>
      <rPr>
        <sz val="10"/>
        <rFont val="Times New Roman"/>
        <charset val="134"/>
      </rPr>
      <t>150</t>
    </r>
  </si>
  <si>
    <t>816</t>
  </si>
  <si>
    <r>
      <rPr>
        <sz val="10"/>
        <rFont val="宋体"/>
        <charset val="134"/>
      </rPr>
      <t>液压打桩机</t>
    </r>
  </si>
  <si>
    <r>
      <rPr>
        <sz val="10"/>
        <rFont val="Times New Roman"/>
        <charset val="134"/>
      </rPr>
      <t>1</t>
    </r>
    <r>
      <rPr>
        <sz val="10"/>
        <rFont val="宋体"/>
        <charset val="134"/>
      </rPr>
      <t>、规格型号：液压打桩机，</t>
    </r>
    <r>
      <rPr>
        <sz val="10"/>
        <rFont val="Times New Roman"/>
        <charset val="134"/>
      </rPr>
      <t>HX36A/D</t>
    </r>
  </si>
  <si>
    <t>817</t>
  </si>
  <si>
    <r>
      <rPr>
        <sz val="10"/>
        <rFont val="宋体"/>
        <charset val="134"/>
      </rPr>
      <t>电焊机、氧割设备</t>
    </r>
  </si>
  <si>
    <r>
      <rPr>
        <sz val="10"/>
        <rFont val="Times New Roman"/>
        <charset val="134"/>
      </rPr>
      <t>1</t>
    </r>
    <r>
      <rPr>
        <sz val="10"/>
        <rFont val="宋体"/>
        <charset val="134"/>
      </rPr>
      <t>、机械：电焊机、氧割设备</t>
    </r>
  </si>
  <si>
    <t>818</t>
  </si>
  <si>
    <r>
      <rPr>
        <sz val="10"/>
        <rFont val="宋体"/>
        <charset val="134"/>
      </rPr>
      <t>汽车吊</t>
    </r>
  </si>
  <si>
    <r>
      <rPr>
        <sz val="10"/>
        <rFont val="Times New Roman"/>
        <charset val="134"/>
      </rPr>
      <t>1</t>
    </r>
    <r>
      <rPr>
        <sz val="10"/>
        <rFont val="宋体"/>
        <charset val="134"/>
      </rPr>
      <t>、规格型号：汽车吊</t>
    </r>
    <r>
      <rPr>
        <sz val="10"/>
        <rFont val="Times New Roman"/>
        <charset val="134"/>
      </rPr>
      <t>8t</t>
    </r>
  </si>
  <si>
    <t>819</t>
  </si>
  <si>
    <r>
      <rPr>
        <sz val="10"/>
        <rFont val="宋体"/>
        <charset val="134"/>
      </rPr>
      <t>登高汽车</t>
    </r>
  </si>
  <si>
    <r>
      <rPr>
        <sz val="10"/>
        <rFont val="Times New Roman"/>
        <charset val="134"/>
      </rPr>
      <t>1</t>
    </r>
    <r>
      <rPr>
        <sz val="10"/>
        <rFont val="宋体"/>
        <charset val="134"/>
      </rPr>
      <t>、规格型号：登高汽车</t>
    </r>
    <r>
      <rPr>
        <sz val="10"/>
        <rFont val="Times New Roman"/>
        <charset val="134"/>
      </rPr>
      <t>20m</t>
    </r>
  </si>
  <si>
    <t>820</t>
  </si>
  <si>
    <r>
      <rPr>
        <sz val="10"/>
        <rFont val="宋体"/>
        <charset val="134"/>
      </rPr>
      <t>悬臂吊机</t>
    </r>
  </si>
  <si>
    <r>
      <rPr>
        <sz val="10"/>
        <rFont val="Times New Roman"/>
        <charset val="134"/>
      </rPr>
      <t>1</t>
    </r>
    <r>
      <rPr>
        <sz val="10"/>
        <rFont val="宋体"/>
        <charset val="134"/>
      </rPr>
      <t>、悬臂吊机</t>
    </r>
  </si>
  <si>
    <t>821</t>
  </si>
  <si>
    <r>
      <rPr>
        <sz val="10"/>
        <rFont val="宋体"/>
        <charset val="134"/>
      </rPr>
      <t>钢板</t>
    </r>
  </si>
  <si>
    <r>
      <rPr>
        <sz val="10"/>
        <rFont val="Times New Roman"/>
        <charset val="134"/>
      </rPr>
      <t>1</t>
    </r>
    <r>
      <rPr>
        <sz val="10"/>
        <rFont val="宋体"/>
        <charset val="134"/>
      </rPr>
      <t>、钢板</t>
    </r>
  </si>
  <si>
    <t>县道及代管养桥梁基价类清单</t>
  </si>
  <si>
    <t>线路名称：县道及代管养桥梁</t>
  </si>
  <si>
    <r>
      <rPr>
        <sz val="10"/>
        <rFont val="宋体"/>
        <charset val="134"/>
      </rPr>
      <t>工伤保险费（县道及代管养桥梁最高投标限价的</t>
    </r>
    <r>
      <rPr>
        <sz val="10"/>
        <rFont val="Times New Roman"/>
        <charset val="134"/>
      </rPr>
      <t xml:space="preserve"> 3‰</t>
    </r>
    <r>
      <rPr>
        <sz val="10"/>
        <rFont val="宋体"/>
        <charset val="134"/>
      </rPr>
      <t>，固定值）</t>
    </r>
  </si>
  <si>
    <r>
      <rPr>
        <sz val="9"/>
        <rFont val="宋体"/>
        <charset val="134"/>
      </rPr>
      <t>日常巡视检查（县道及代管养桥梁）</t>
    </r>
  </si>
  <si>
    <r>
      <rPr>
        <sz val="10"/>
        <rFont val="Times New Roman"/>
        <charset val="134"/>
      </rPr>
      <t>2</t>
    </r>
    <r>
      <rPr>
        <sz val="10"/>
        <rFont val="宋体"/>
        <charset val="134"/>
      </rPr>
      <t>年，日常巡查Ⅰ级路每天至少</t>
    </r>
    <r>
      <rPr>
        <sz val="10"/>
        <rFont val="Times New Roman"/>
        <charset val="134"/>
      </rPr>
      <t>1</t>
    </r>
    <r>
      <rPr>
        <sz val="10"/>
        <rFont val="宋体"/>
        <charset val="134"/>
      </rPr>
      <t>次，Ⅱ级及以下路每</t>
    </r>
    <r>
      <rPr>
        <sz val="10"/>
        <rFont val="Times New Roman"/>
        <charset val="134"/>
      </rPr>
      <t>3</t>
    </r>
    <r>
      <rPr>
        <sz val="10"/>
        <rFont val="宋体"/>
        <charset val="134"/>
      </rPr>
      <t>天至少</t>
    </r>
    <r>
      <rPr>
        <sz val="10"/>
        <rFont val="Times New Roman"/>
        <charset val="134"/>
      </rPr>
      <t>1</t>
    </r>
    <r>
      <rPr>
        <sz val="10"/>
        <rFont val="宋体"/>
        <charset val="134"/>
      </rPr>
      <t>次，夜查Ⅰ级路每月至少</t>
    </r>
    <r>
      <rPr>
        <sz val="10"/>
        <rFont val="Times New Roman"/>
        <charset val="134"/>
      </rPr>
      <t>1</t>
    </r>
    <r>
      <rPr>
        <sz val="10"/>
        <rFont val="宋体"/>
        <charset val="134"/>
      </rPr>
      <t>次，Ⅱ级及以下每</t>
    </r>
    <r>
      <rPr>
        <sz val="10"/>
        <rFont val="Times New Roman"/>
        <charset val="134"/>
      </rPr>
      <t>2</t>
    </r>
    <r>
      <rPr>
        <sz val="10"/>
        <rFont val="宋体"/>
        <charset val="134"/>
      </rPr>
      <t>月至少</t>
    </r>
    <r>
      <rPr>
        <sz val="10"/>
        <rFont val="Times New Roman"/>
        <charset val="134"/>
      </rPr>
      <t>1</t>
    </r>
    <r>
      <rPr>
        <sz val="10"/>
        <rFont val="宋体"/>
        <charset val="134"/>
      </rPr>
      <t>次。含道路、桥梁。</t>
    </r>
  </si>
  <si>
    <r>
      <rPr>
        <sz val="9"/>
        <rFont val="宋体"/>
        <charset val="134"/>
      </rPr>
      <t>桥梁经常检查（县道及代管养桥梁）</t>
    </r>
  </si>
  <si>
    <r>
      <rPr>
        <sz val="10"/>
        <rFont val="Times New Roman"/>
        <charset val="134"/>
      </rPr>
      <t>18</t>
    </r>
    <r>
      <rPr>
        <sz val="10"/>
        <rFont val="宋体"/>
        <charset val="134"/>
      </rPr>
      <t>个月，每月</t>
    </r>
    <r>
      <rPr>
        <sz val="10"/>
        <rFont val="Times New Roman"/>
        <charset val="134"/>
      </rPr>
      <t>1</t>
    </r>
    <r>
      <rPr>
        <sz val="10"/>
        <rFont val="宋体"/>
        <charset val="134"/>
      </rPr>
      <t>次。详见招标文件。</t>
    </r>
  </si>
  <si>
    <r>
      <rPr>
        <sz val="10"/>
        <rFont val="Times New Roman"/>
        <charset val="134"/>
      </rPr>
      <t>2</t>
    </r>
    <r>
      <rPr>
        <sz val="10"/>
        <rFont val="宋体"/>
        <charset val="134"/>
      </rPr>
      <t>年养护期，每年</t>
    </r>
    <r>
      <rPr>
        <sz val="10"/>
        <rFont val="Times New Roman"/>
        <charset val="134"/>
      </rPr>
      <t>6</t>
    </r>
    <r>
      <rPr>
        <sz val="10"/>
        <rFont val="宋体"/>
        <charset val="134"/>
      </rPr>
      <t>次（县道）</t>
    </r>
  </si>
  <si>
    <r>
      <rPr>
        <sz val="10"/>
        <rFont val="Times New Roman"/>
        <charset val="134"/>
      </rPr>
      <t>2</t>
    </r>
    <r>
      <rPr>
        <sz val="10"/>
        <rFont val="宋体"/>
        <charset val="134"/>
      </rPr>
      <t>年养护期，作业频次</t>
    </r>
    <r>
      <rPr>
        <sz val="10"/>
        <rFont val="Times New Roman"/>
        <charset val="134"/>
      </rPr>
      <t>4</t>
    </r>
    <r>
      <rPr>
        <sz val="10"/>
        <rFont val="宋体"/>
        <charset val="134"/>
      </rPr>
      <t>次</t>
    </r>
    <r>
      <rPr>
        <sz val="10"/>
        <rFont val="Times New Roman"/>
        <charset val="134"/>
      </rPr>
      <t>/</t>
    </r>
    <r>
      <rPr>
        <sz val="10"/>
        <rFont val="宋体"/>
        <charset val="134"/>
      </rPr>
      <t>周</t>
    </r>
  </si>
  <si>
    <r>
      <rPr>
        <sz val="10"/>
        <rFont val="Times New Roman"/>
        <charset val="134"/>
      </rPr>
      <t>2</t>
    </r>
    <r>
      <rPr>
        <sz val="10"/>
        <rFont val="宋体"/>
        <charset val="134"/>
      </rPr>
      <t>年养护期，作业频率</t>
    </r>
    <r>
      <rPr>
        <sz val="10"/>
        <rFont val="Times New Roman"/>
        <charset val="134"/>
      </rPr>
      <t>2</t>
    </r>
    <r>
      <rPr>
        <sz val="10"/>
        <rFont val="宋体"/>
        <charset val="134"/>
      </rPr>
      <t>次</t>
    </r>
    <r>
      <rPr>
        <sz val="10"/>
        <rFont val="Times New Roman"/>
        <charset val="134"/>
      </rPr>
      <t>/</t>
    </r>
    <r>
      <rPr>
        <sz val="10"/>
        <rFont val="宋体"/>
        <charset val="134"/>
      </rPr>
      <t>周</t>
    </r>
  </si>
  <si>
    <r>
      <rPr>
        <sz val="10"/>
        <rFont val="Times New Roman"/>
        <charset val="134"/>
      </rPr>
      <t>2</t>
    </r>
    <r>
      <rPr>
        <sz val="10"/>
        <rFont val="宋体"/>
        <charset val="134"/>
      </rPr>
      <t>年养护期，按实际需求（含人工、水、车辆费用）</t>
    </r>
  </si>
  <si>
    <t>县道及代管养桥梁单价类清单</t>
  </si>
  <si>
    <t>302-1</t>
  </si>
  <si>
    <r>
      <rPr>
        <sz val="10"/>
        <rFont val="宋体"/>
        <charset val="134"/>
      </rPr>
      <t>级配碎石</t>
    </r>
  </si>
  <si>
    <r>
      <rPr>
        <sz val="10"/>
        <rFont val="Times New Roman"/>
        <charset val="134"/>
      </rPr>
      <t>1</t>
    </r>
    <r>
      <rPr>
        <sz val="10"/>
        <rFont val="宋体"/>
        <charset val="134"/>
      </rPr>
      <t>、含人工、运输费用</t>
    </r>
  </si>
  <si>
    <t/>
  </si>
  <si>
    <r>
      <rPr>
        <sz val="10"/>
        <rFont val="Times New Roman"/>
        <charset val="134"/>
      </rPr>
      <t>1</t>
    </r>
    <r>
      <rPr>
        <sz val="10"/>
        <rFont val="宋体"/>
        <charset val="134"/>
      </rPr>
      <t>、沥青混凝土种类</t>
    </r>
    <r>
      <rPr>
        <sz val="10"/>
        <rFont val="Times New Roman"/>
        <charset val="134"/>
      </rPr>
      <t>:AC-13</t>
    </r>
    <r>
      <rPr>
        <sz val="10"/>
        <rFont val="宋体"/>
        <charset val="134"/>
      </rPr>
      <t>改性沥青、石灰岩碎石</t>
    </r>
  </si>
  <si>
    <r>
      <rPr>
        <sz val="10"/>
        <rFont val="Times New Roman"/>
        <charset val="134"/>
      </rPr>
      <t>D200</t>
    </r>
    <r>
      <rPr>
        <sz val="10"/>
        <rFont val="宋体"/>
        <charset val="134"/>
      </rPr>
      <t>双壁波纹缠绕管</t>
    </r>
  </si>
  <si>
    <r>
      <rPr>
        <sz val="10"/>
        <rFont val="Times New Roman"/>
        <charset val="134"/>
      </rPr>
      <t>1</t>
    </r>
    <r>
      <rPr>
        <sz val="10"/>
        <rFont val="宋体"/>
        <charset val="134"/>
      </rPr>
      <t>、材质及规格</t>
    </r>
    <r>
      <rPr>
        <sz val="10"/>
        <rFont val="Times New Roman"/>
        <charset val="134"/>
      </rPr>
      <t>:D200</t>
    </r>
    <r>
      <rPr>
        <sz val="10"/>
        <rFont val="宋体"/>
        <charset val="134"/>
      </rPr>
      <t>双壁波纹缠绕管</t>
    </r>
    <r>
      <rPr>
        <sz val="10"/>
        <rFont val="Times New Roman"/>
        <charset val="134"/>
      </rPr>
      <t xml:space="preserve">
2</t>
    </r>
    <r>
      <rPr>
        <sz val="10"/>
        <rFont val="宋体"/>
        <charset val="134"/>
      </rPr>
      <t>、管道检验及试验要求</t>
    </r>
    <r>
      <rPr>
        <sz val="10"/>
        <rFont val="Times New Roman"/>
        <charset val="134"/>
      </rPr>
      <t>:</t>
    </r>
    <r>
      <rPr>
        <sz val="10"/>
        <rFont val="宋体"/>
        <charset val="134"/>
      </rPr>
      <t>满足验收规范要求</t>
    </r>
    <r>
      <rPr>
        <sz val="10"/>
        <rFont val="Times New Roman"/>
        <charset val="134"/>
      </rPr>
      <t xml:space="preserve">
3</t>
    </r>
    <r>
      <rPr>
        <sz val="10"/>
        <rFont val="宋体"/>
        <charset val="134"/>
      </rPr>
      <t>、含管道土方开挖、支护、降水、沟槽回填、清理、运输、接口、施工措施等一切费用</t>
    </r>
  </si>
  <si>
    <r>
      <rPr>
        <sz val="10"/>
        <rFont val="宋体"/>
        <charset val="134"/>
      </rPr>
      <t>护栏板</t>
    </r>
    <r>
      <rPr>
        <sz val="10"/>
        <rFont val="Times New Roman"/>
        <charset val="134"/>
      </rPr>
      <t xml:space="preserve"> </t>
    </r>
    <r>
      <rPr>
        <sz val="10"/>
        <rFont val="宋体"/>
        <charset val="134"/>
      </rPr>
      <t>二波</t>
    </r>
    <r>
      <rPr>
        <sz val="10"/>
        <rFont val="Times New Roman"/>
        <charset val="134"/>
      </rPr>
      <t>2m</t>
    </r>
  </si>
  <si>
    <r>
      <rPr>
        <sz val="10"/>
        <rFont val="Times New Roman"/>
        <charset val="134"/>
      </rPr>
      <t>1</t>
    </r>
    <r>
      <rPr>
        <sz val="10"/>
        <rFont val="宋体"/>
        <charset val="134"/>
      </rPr>
      <t>、类型</t>
    </r>
    <r>
      <rPr>
        <sz val="10"/>
        <rFont val="Times New Roman"/>
        <charset val="134"/>
      </rPr>
      <t>:</t>
    </r>
    <r>
      <rPr>
        <sz val="10"/>
        <rFont val="宋体"/>
        <charset val="134"/>
      </rPr>
      <t>护栏板</t>
    </r>
    <r>
      <rPr>
        <sz val="10"/>
        <rFont val="Times New Roman"/>
        <charset val="134"/>
      </rPr>
      <t xml:space="preserve">  </t>
    </r>
    <r>
      <rPr>
        <sz val="10"/>
        <rFont val="宋体"/>
        <charset val="134"/>
      </rPr>
      <t>二波</t>
    </r>
    <r>
      <rPr>
        <sz val="10"/>
        <rFont val="Times New Roman"/>
        <charset val="134"/>
      </rPr>
      <t xml:space="preserve">  2m </t>
    </r>
    <r>
      <rPr>
        <sz val="10"/>
        <rFont val="宋体"/>
        <charset val="134"/>
      </rPr>
      <t>（热镀锌）</t>
    </r>
    <r>
      <rPr>
        <sz val="10"/>
        <rFont val="Times New Roman"/>
        <charset val="134"/>
      </rPr>
      <t xml:space="preserve">
2</t>
    </r>
    <r>
      <rPr>
        <sz val="10"/>
        <rFont val="宋体"/>
        <charset val="134"/>
      </rPr>
      <t>、规格、型号</t>
    </r>
    <r>
      <rPr>
        <sz val="10"/>
        <rFont val="Times New Roman"/>
        <charset val="134"/>
      </rPr>
      <t>:2320mm*310mm*85mm*3mm
3</t>
    </r>
    <r>
      <rPr>
        <sz val="10"/>
        <rFont val="宋体"/>
        <charset val="134"/>
      </rPr>
      <t>、材料品种</t>
    </r>
    <r>
      <rPr>
        <sz val="10"/>
        <rFont val="Times New Roman"/>
        <charset val="134"/>
      </rPr>
      <t>:Q235</t>
    </r>
    <r>
      <rPr>
        <sz val="10"/>
        <rFont val="宋体"/>
        <charset val="134"/>
      </rPr>
      <t>带钢</t>
    </r>
    <r>
      <rPr>
        <sz val="10"/>
        <rFont val="Times New Roman"/>
        <charset val="134"/>
      </rPr>
      <t xml:space="preserve">
4</t>
    </r>
    <r>
      <rPr>
        <sz val="10"/>
        <rFont val="宋体"/>
        <charset val="134"/>
      </rPr>
      <t>、含施工工人、工程车等全部工艺</t>
    </r>
  </si>
  <si>
    <r>
      <rPr>
        <sz val="10"/>
        <rFont val="宋体"/>
        <charset val="134"/>
      </rPr>
      <t>铁楼梯护栏出新刷漆</t>
    </r>
  </si>
  <si>
    <r>
      <rPr>
        <sz val="10"/>
        <rFont val="Times New Roman"/>
        <charset val="134"/>
      </rPr>
      <t>1</t>
    </r>
    <r>
      <rPr>
        <sz val="10"/>
        <rFont val="宋体"/>
        <charset val="134"/>
      </rPr>
      <t>、铁楼梯护栏出新</t>
    </r>
    <r>
      <rPr>
        <sz val="10"/>
        <rFont val="Times New Roman"/>
        <charset val="134"/>
      </rPr>
      <t xml:space="preserve">
2</t>
    </r>
    <r>
      <rPr>
        <sz val="10"/>
        <rFont val="宋体"/>
        <charset val="134"/>
      </rPr>
      <t>、高度：</t>
    </r>
    <r>
      <rPr>
        <sz val="10"/>
        <rFont val="Times New Roman"/>
        <charset val="134"/>
      </rPr>
      <t>150cm
3</t>
    </r>
    <r>
      <rPr>
        <sz val="10"/>
        <rFont val="宋体"/>
        <charset val="134"/>
      </rPr>
      <t>、涂刷金属漆</t>
    </r>
    <r>
      <rPr>
        <sz val="10"/>
        <rFont val="Times New Roman"/>
        <charset val="134"/>
      </rPr>
      <t>2</t>
    </r>
    <r>
      <rPr>
        <sz val="10"/>
        <rFont val="宋体"/>
        <charset val="134"/>
      </rPr>
      <t>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</si>
</sst>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 ;[Red]\-0.00\ "/>
    <numFmt numFmtId="180" formatCode="0.00_);[Red]\(0.00\)"/>
  </numFmts>
  <fonts count="58">
    <font>
      <sz val="11"/>
      <color theme="1"/>
      <name val="宋体"/>
      <charset val="134"/>
      <scheme val="minor"/>
    </font>
    <font>
      <b/>
      <sz val="11"/>
      <name val="Times New Roman"/>
      <charset val="134"/>
    </font>
    <font>
      <sz val="10"/>
      <name val="Times New Roman"/>
      <charset val="134"/>
    </font>
    <font>
      <sz val="12"/>
      <name val="Times New Roman"/>
      <charset val="134"/>
    </font>
    <font>
      <sz val="11"/>
      <name val="Times New Roman"/>
      <charset val="134"/>
    </font>
    <font>
      <b/>
      <sz val="14"/>
      <name val="宋体"/>
      <charset val="134"/>
    </font>
    <font>
      <b/>
      <sz val="14"/>
      <name val="Times New Roman"/>
      <charset val="134"/>
    </font>
    <font>
      <b/>
      <sz val="10"/>
      <name val="Times New Roman"/>
      <charset val="134"/>
    </font>
    <font>
      <sz val="8"/>
      <name val="Times New Roman"/>
      <charset val="134"/>
    </font>
    <font>
      <sz val="10"/>
      <name val="Times New Roman"/>
      <charset val="0"/>
    </font>
    <font>
      <sz val="9"/>
      <name val="Times New Roman"/>
      <charset val="134"/>
    </font>
    <font>
      <sz val="10"/>
      <name val="宋体"/>
      <charset val="134"/>
    </font>
    <font>
      <b/>
      <sz val="9"/>
      <name val="Times New Roman"/>
      <charset val="134"/>
    </font>
    <font>
      <b/>
      <sz val="16"/>
      <name val="宋体"/>
      <charset val="134"/>
    </font>
    <font>
      <b/>
      <sz val="16"/>
      <name val="Times New Roman"/>
      <charset val="134"/>
    </font>
    <font>
      <b/>
      <sz val="11"/>
      <name val="宋体"/>
      <charset val="134"/>
    </font>
    <font>
      <sz val="11"/>
      <name val="宋体"/>
      <charset val="134"/>
    </font>
    <font>
      <sz val="12"/>
      <name val="宋体"/>
      <charset val="134"/>
    </font>
    <font>
      <sz val="12"/>
      <name val="Times New Roman"/>
      <charset val="0"/>
    </font>
    <font>
      <sz val="22"/>
      <name val="Times New Roman"/>
      <charset val="0"/>
    </font>
    <font>
      <b/>
      <sz val="24"/>
      <name val="Times New Roman"/>
      <charset val="0"/>
    </font>
    <font>
      <sz val="18"/>
      <color rgb="FF000000"/>
      <name val="黑体"/>
      <charset val="134"/>
    </font>
    <font>
      <b/>
      <sz val="18"/>
      <name val="Times New Roman"/>
      <charset val="0"/>
    </font>
    <font>
      <sz val="18"/>
      <name val="Times New Roman"/>
      <charset val="0"/>
    </font>
    <font>
      <sz val="15"/>
      <name val="Times New Roman"/>
      <charset val="0"/>
    </font>
    <font>
      <b/>
      <sz val="32"/>
      <name val="宋体"/>
      <charset val="134"/>
    </font>
    <font>
      <b/>
      <sz val="56"/>
      <name val="Times New Roman"/>
      <charset val="0"/>
    </font>
    <font>
      <b/>
      <sz val="20"/>
      <name val="Times New Roman"/>
      <charset val="0"/>
    </font>
    <font>
      <b/>
      <sz val="18"/>
      <name val="宋体"/>
      <charset val="134"/>
    </font>
    <font>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0"/>
    </font>
    <font>
      <sz val="9"/>
      <name val="宋体"/>
      <charset val="134"/>
    </font>
    <font>
      <b/>
      <sz val="10"/>
      <name val="宋体"/>
      <charset val="134"/>
    </font>
    <font>
      <b/>
      <sz val="24"/>
      <name val="宋体"/>
      <charset val="0"/>
    </font>
    <font>
      <b/>
      <sz val="9"/>
      <name val="宋体"/>
      <charset val="134"/>
    </font>
    <font>
      <vertAlign val="superscript"/>
      <sz val="10"/>
      <name val="宋体"/>
      <charset val="134"/>
    </font>
    <font>
      <vertAlign val="superscript"/>
      <sz val="10"/>
      <name val="Times New Roman"/>
      <charset val="134"/>
    </font>
    <font>
      <vertAlign val="superscrip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8" fillId="3" borderId="16" applyNumberFormat="0" applyAlignment="0" applyProtection="0">
      <alignment vertical="center"/>
    </xf>
    <xf numFmtId="0" fontId="39" fillId="4" borderId="17" applyNumberFormat="0" applyAlignment="0" applyProtection="0">
      <alignment vertical="center"/>
    </xf>
    <xf numFmtId="0" fontId="40" fillId="4" borderId="16" applyNumberFormat="0" applyAlignment="0" applyProtection="0">
      <alignment vertical="center"/>
    </xf>
    <xf numFmtId="0" fontId="41" fillId="5" borderId="18" applyNumberFormat="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alignment vertical="center"/>
    </xf>
    <xf numFmtId="0" fontId="11" fillId="0" borderId="0"/>
    <xf numFmtId="0" fontId="11" fillId="0" borderId="0"/>
    <xf numFmtId="0" fontId="0" fillId="0" borderId="0">
      <alignment vertical="center"/>
    </xf>
    <xf numFmtId="0" fontId="17" fillId="0" borderId="0"/>
    <xf numFmtId="0" fontId="17" fillId="0" borderId="0"/>
    <xf numFmtId="0" fontId="49" fillId="0" borderId="0"/>
    <xf numFmtId="0" fontId="17" fillId="0" borderId="0"/>
  </cellStyleXfs>
  <cellXfs count="167">
    <xf numFmtId="0" fontId="0" fillId="0" borderId="0" xfId="0">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horizontal="center" vertical="center"/>
    </xf>
    <xf numFmtId="0" fontId="4" fillId="0" borderId="0" xfId="0" applyFont="1" applyFill="1" applyProtection="1">
      <alignment vertical="center"/>
    </xf>
    <xf numFmtId="0" fontId="5"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2" fillId="0" borderId="0" xfId="0" applyFont="1" applyFill="1" applyAlignment="1" applyProtection="1">
      <alignment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2" fillId="0" borderId="1" xfId="0" applyFont="1" applyFill="1" applyBorder="1" applyAlignment="1" applyProtection="1">
      <alignment horizontal="justify" vertical="center" wrapText="1"/>
    </xf>
    <xf numFmtId="176" fontId="2"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right" vertical="center" wrapText="1"/>
    </xf>
    <xf numFmtId="49" fontId="2" fillId="0" borderId="1" xfId="55"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protection locked="0"/>
    </xf>
    <xf numFmtId="0" fontId="9" fillId="0" borderId="1" xfId="50" applyFont="1" applyFill="1" applyBorder="1" applyAlignment="1" applyProtection="1">
      <alignment horizontal="center" vertical="center" wrapText="1"/>
    </xf>
    <xf numFmtId="49" fontId="2" fillId="0" borderId="1" xfId="55" applyNumberFormat="1" applyFont="1" applyFill="1" applyBorder="1" applyAlignment="1" applyProtection="1">
      <alignment horizontal="right" vertical="center"/>
    </xf>
    <xf numFmtId="0" fontId="2" fillId="0" borderId="1" xfId="58" applyFont="1" applyFill="1" applyBorder="1" applyAlignment="1" applyProtection="1">
      <alignment horizontal="left" vertical="center" wrapText="1" readingOrder="1"/>
    </xf>
    <xf numFmtId="0" fontId="2" fillId="0" borderId="1" xfId="58" applyFont="1" applyFill="1" applyBorder="1" applyAlignment="1" applyProtection="1">
      <alignment horizontal="center" vertical="center" wrapText="1" readingOrder="1"/>
    </xf>
    <xf numFmtId="176" fontId="2"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xf>
    <xf numFmtId="176" fontId="2" fillId="0" borderId="1" xfId="58" applyNumberFormat="1" applyFont="1" applyFill="1" applyBorder="1" applyAlignment="1" applyProtection="1">
      <alignment horizontal="center" vertical="center" wrapText="1" readingOrder="1"/>
      <protection locked="0"/>
    </xf>
    <xf numFmtId="176" fontId="2" fillId="0" borderId="1" xfId="58" applyNumberFormat="1" applyFont="1" applyFill="1" applyBorder="1" applyAlignment="1" applyProtection="1">
      <alignment horizontal="center" vertical="center" wrapText="1" readingOrder="1"/>
    </xf>
    <xf numFmtId="0" fontId="7" fillId="0" borderId="1" xfId="0" applyFont="1" applyFill="1" applyBorder="1" applyAlignment="1" applyProtection="1">
      <alignment horizontal="left" vertical="center" wrapText="1"/>
    </xf>
    <xf numFmtId="177"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xf>
    <xf numFmtId="0" fontId="2" fillId="0" borderId="1" xfId="57" applyFont="1" applyFill="1" applyBorder="1" applyAlignment="1" applyProtection="1">
      <alignment horizontal="center" vertical="center" wrapText="1"/>
    </xf>
    <xf numFmtId="0" fontId="2" fillId="0" borderId="1" xfId="57" applyFont="1" applyFill="1" applyBorder="1" applyAlignment="1" applyProtection="1">
      <alignment horizontal="left" vertical="center" wrapText="1"/>
    </xf>
    <xf numFmtId="0" fontId="2" fillId="0" borderId="1" xfId="49" applyFont="1" applyFill="1" applyBorder="1" applyAlignment="1" applyProtection="1">
      <alignment horizontal="left" vertical="center" wrapText="1"/>
    </xf>
    <xf numFmtId="0" fontId="2" fillId="0" borderId="1" xfId="52"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xf>
    <xf numFmtId="0" fontId="2" fillId="0" borderId="1" xfId="49" applyFont="1" applyFill="1" applyBorder="1" applyAlignment="1" applyProtection="1">
      <alignment horizontal="center" vertical="center" wrapText="1"/>
    </xf>
    <xf numFmtId="0" fontId="2" fillId="0" borderId="1" xfId="52"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readingOrder="1"/>
      <protection locked="0"/>
    </xf>
    <xf numFmtId="176" fontId="2" fillId="0" borderId="1" xfId="0" applyNumberFormat="1" applyFont="1" applyFill="1" applyBorder="1" applyAlignment="1" applyProtection="1">
      <alignment horizontal="center" vertical="center" wrapText="1" readingOrder="1"/>
    </xf>
    <xf numFmtId="176" fontId="10" fillId="0" borderId="1"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xf>
    <xf numFmtId="0" fontId="2" fillId="0" borderId="1" xfId="0" applyFont="1" applyFill="1" applyBorder="1" applyProtection="1">
      <alignment vertical="center"/>
    </xf>
    <xf numFmtId="176" fontId="2" fillId="0" borderId="1" xfId="0" applyNumberFormat="1" applyFont="1" applyFill="1" applyBorder="1" applyAlignment="1" applyProtection="1">
      <alignment horizontal="right" vertical="center" wrapText="1"/>
      <protection locked="0"/>
    </xf>
    <xf numFmtId="176" fontId="2" fillId="0" borderId="1" xfId="0" applyNumberFormat="1" applyFont="1" applyFill="1" applyBorder="1" applyAlignment="1" applyProtection="1">
      <alignment horizontal="right" vertical="center" wrapText="1"/>
    </xf>
    <xf numFmtId="0" fontId="2" fillId="0" borderId="1" xfId="55" applyFont="1" applyFill="1" applyBorder="1" applyAlignment="1" applyProtection="1">
      <alignment vertical="center" wrapText="1"/>
    </xf>
    <xf numFmtId="0" fontId="7" fillId="0" borderId="1" xfId="58" applyFont="1" applyFill="1" applyBorder="1" applyAlignment="1" applyProtection="1">
      <alignment horizontal="center" vertical="center" wrapText="1" readingOrder="1"/>
    </xf>
    <xf numFmtId="179"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xf>
    <xf numFmtId="176" fontId="2" fillId="0" borderId="1" xfId="55" applyNumberFormat="1" applyFont="1" applyFill="1" applyBorder="1" applyAlignment="1" applyProtection="1">
      <alignment horizontal="center" vertical="center" wrapText="1"/>
      <protection locked="0"/>
    </xf>
    <xf numFmtId="176" fontId="2" fillId="0" borderId="1" xfId="55" applyNumberFormat="1" applyFont="1" applyFill="1" applyBorder="1" applyAlignment="1" applyProtection="1">
      <alignment horizontal="center" vertical="center" wrapText="1"/>
    </xf>
    <xf numFmtId="49" fontId="2" fillId="0" borderId="1" xfId="55" applyNumberFormat="1" applyFont="1" applyFill="1" applyBorder="1" applyAlignment="1" applyProtection="1">
      <alignment horizontal="center" vertical="center" wrapText="1"/>
    </xf>
    <xf numFmtId="176" fontId="2" fillId="0" borderId="1" xfId="0" applyNumberFormat="1" applyFont="1" applyFill="1" applyBorder="1" applyProtection="1">
      <alignment vertical="center"/>
      <protection locked="0"/>
    </xf>
    <xf numFmtId="176" fontId="2" fillId="0" borderId="1" xfId="0" applyNumberFormat="1" applyFont="1" applyFill="1" applyBorder="1" applyProtection="1">
      <alignment vertical="center"/>
    </xf>
    <xf numFmtId="0" fontId="2" fillId="0" borderId="1" xfId="55" applyFont="1" applyFill="1" applyBorder="1" applyProtection="1">
      <alignment vertical="center"/>
    </xf>
    <xf numFmtId="0" fontId="2" fillId="0" borderId="1" xfId="55" applyFont="1" applyFill="1" applyBorder="1" applyAlignment="1" applyProtection="1">
      <alignment horizontal="center" vertical="center"/>
    </xf>
    <xf numFmtId="176" fontId="2" fillId="0" borderId="1" xfId="55" applyNumberFormat="1" applyFont="1" applyFill="1" applyBorder="1" applyAlignment="1" applyProtection="1">
      <alignment horizontal="center" vertical="center"/>
      <protection locked="0"/>
    </xf>
    <xf numFmtId="176" fontId="2" fillId="0" borderId="1" xfId="55" applyNumberFormat="1" applyFont="1" applyFill="1" applyBorder="1" applyAlignment="1" applyProtection="1">
      <alignment horizontal="center" vertical="center"/>
    </xf>
    <xf numFmtId="49" fontId="7" fillId="0" borderId="1" xfId="55"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readingOrder="1"/>
    </xf>
    <xf numFmtId="49" fontId="7" fillId="0" borderId="1" xfId="55" applyNumberFormat="1" applyFont="1" applyFill="1" applyBorder="1" applyAlignment="1" applyProtection="1">
      <alignment horizontal="center" vertical="center"/>
    </xf>
    <xf numFmtId="0" fontId="7" fillId="0" borderId="1" xfId="58" applyFont="1" applyFill="1" applyBorder="1" applyAlignment="1" applyProtection="1">
      <alignment horizontal="left" vertical="center" wrapText="1" readingOrder="1"/>
    </xf>
    <xf numFmtId="176" fontId="2" fillId="0" borderId="1" xfId="58" applyNumberFormat="1" applyFont="1" applyFill="1" applyBorder="1" applyAlignment="1">
      <alignment horizontal="center" vertical="center" wrapText="1" readingOrder="1"/>
    </xf>
    <xf numFmtId="0" fontId="2" fillId="0" borderId="1" xfId="58" applyFont="1" applyFill="1" applyBorder="1" applyAlignment="1">
      <alignment horizontal="left" vertical="center" wrapText="1" readingOrder="1"/>
    </xf>
    <xf numFmtId="0" fontId="11" fillId="0" borderId="0" xfId="0" applyFont="1" applyFill="1" applyAlignment="1" applyProtection="1">
      <alignment vertical="center"/>
    </xf>
    <xf numFmtId="0" fontId="11" fillId="0" borderId="1" xfId="0" applyFont="1" applyFill="1" applyBorder="1" applyAlignment="1" applyProtection="1">
      <alignment horizontal="left" vertical="center"/>
    </xf>
    <xf numFmtId="0" fontId="2" fillId="0" borderId="1" xfId="0" applyFont="1" applyFill="1" applyBorder="1" applyAlignment="1" applyProtection="1">
      <alignment vertical="center" wrapText="1"/>
    </xf>
    <xf numFmtId="178" fontId="2" fillId="0" borderId="1" xfId="0" applyNumberFormat="1" applyFont="1" applyFill="1" applyBorder="1" applyAlignment="1" applyProtection="1">
      <alignment horizontal="left" vertical="center" wrapText="1"/>
    </xf>
    <xf numFmtId="178" fontId="2"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177" fontId="2"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180" fontId="2" fillId="0" borderId="1" xfId="0" applyNumberFormat="1" applyFont="1" applyFill="1" applyBorder="1" applyAlignment="1" applyProtection="1">
      <alignment horizontal="center" vertical="center" wrapText="1"/>
    </xf>
    <xf numFmtId="180" fontId="2" fillId="0" borderId="1" xfId="0" applyNumberFormat="1" applyFont="1" applyFill="1" applyBorder="1" applyAlignment="1" applyProtection="1">
      <alignment horizontal="center" vertical="center" wrapText="1"/>
      <protection locked="0"/>
    </xf>
    <xf numFmtId="178" fontId="11" fillId="0" borderId="1" xfId="0" applyNumberFormat="1" applyFont="1" applyFill="1" applyBorder="1" applyAlignment="1" applyProtection="1">
      <alignment horizontal="left" vertical="center" wrapText="1"/>
    </xf>
    <xf numFmtId="178" fontId="7" fillId="0" borderId="1" xfId="0" applyNumberFormat="1" applyFont="1" applyFill="1" applyBorder="1" applyAlignment="1" applyProtection="1">
      <alignment horizontal="center" vertical="center" wrapText="1"/>
    </xf>
    <xf numFmtId="178" fontId="7" fillId="0" borderId="1" xfId="0" applyNumberFormat="1" applyFont="1" applyFill="1" applyBorder="1" applyAlignment="1" applyProtection="1">
      <alignment horizontal="left" vertical="center" wrapText="1"/>
    </xf>
    <xf numFmtId="177" fontId="2" fillId="0" borderId="1" xfId="50" applyNumberFormat="1" applyFont="1" applyFill="1" applyBorder="1" applyAlignment="1" applyProtection="1">
      <alignment horizontal="left" vertical="center" wrapText="1"/>
    </xf>
    <xf numFmtId="176" fontId="2" fillId="0" borderId="1" xfId="50" applyNumberFormat="1" applyFont="1" applyFill="1" applyBorder="1" applyAlignment="1" applyProtection="1">
      <alignment horizontal="center" vertical="center" wrapText="1"/>
    </xf>
    <xf numFmtId="176" fontId="2" fillId="0" borderId="1" xfId="5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177" fontId="2" fillId="0" borderId="1" xfId="5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176" fontId="2" fillId="0" borderId="2"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protection locked="0"/>
    </xf>
    <xf numFmtId="176" fontId="8" fillId="0" borderId="3" xfId="0" applyNumberFormat="1" applyFont="1" applyFill="1" applyBorder="1" applyAlignment="1" applyProtection="1">
      <alignment horizontal="center" vertical="center" wrapText="1"/>
    </xf>
    <xf numFmtId="176" fontId="2" fillId="0" borderId="4" xfId="58" applyNumberFormat="1" applyFont="1" applyFill="1" applyBorder="1" applyAlignment="1" applyProtection="1">
      <alignment horizontal="center" vertical="center" wrapText="1" readingOrder="1"/>
      <protection locked="0"/>
    </xf>
    <xf numFmtId="176" fontId="2" fillId="0" borderId="4" xfId="58" applyNumberFormat="1" applyFont="1" applyFill="1" applyBorder="1" applyAlignment="1" applyProtection="1">
      <alignment horizontal="center" vertical="center" wrapText="1" readingOrder="1"/>
    </xf>
    <xf numFmtId="0" fontId="2" fillId="0" borderId="2" xfId="58" applyFont="1" applyFill="1" applyBorder="1" applyAlignment="1" applyProtection="1">
      <alignment horizontal="left" vertical="center" wrapText="1" readingOrder="1"/>
    </xf>
    <xf numFmtId="176" fontId="2" fillId="0" borderId="4" xfId="0" applyNumberFormat="1" applyFont="1" applyFill="1" applyBorder="1" applyAlignment="1" applyProtection="1">
      <alignment horizontal="center" vertical="center" wrapText="1" readingOrder="1"/>
      <protection locked="0"/>
    </xf>
    <xf numFmtId="176" fontId="2" fillId="0" borderId="4" xfId="0" applyNumberFormat="1" applyFont="1" applyFill="1" applyBorder="1" applyAlignment="1" applyProtection="1">
      <alignment horizontal="center" vertical="center" wrapText="1" readingOrder="1"/>
    </xf>
    <xf numFmtId="0" fontId="2" fillId="0" borderId="5" xfId="0" applyFont="1" applyFill="1" applyBorder="1" applyAlignment="1" applyProtection="1">
      <alignment horizontal="left" vertical="center" wrapText="1" readingOrder="1"/>
    </xf>
    <xf numFmtId="0" fontId="2" fillId="0" borderId="6" xfId="58" applyFont="1" applyFill="1" applyBorder="1" applyAlignment="1" applyProtection="1">
      <alignment horizontal="left" vertical="center" wrapText="1" readingOrder="1"/>
    </xf>
    <xf numFmtId="0" fontId="2" fillId="0" borderId="6" xfId="58" applyFont="1" applyFill="1" applyBorder="1" applyAlignment="1" applyProtection="1">
      <alignment horizontal="center" vertical="center" wrapText="1" readingOrder="1"/>
    </xf>
    <xf numFmtId="0" fontId="2" fillId="0" borderId="7" xfId="58" applyFont="1" applyFill="1" applyBorder="1" applyAlignment="1" applyProtection="1">
      <alignment horizontal="left" vertical="center" wrapText="1" readingOrder="1"/>
    </xf>
    <xf numFmtId="0" fontId="2" fillId="0" borderId="1" xfId="58" applyFont="1" applyFill="1" applyBorder="1" applyAlignment="1" applyProtection="1">
      <alignment horizontal="center" vertical="center" wrapText="1"/>
    </xf>
    <xf numFmtId="0" fontId="2" fillId="0" borderId="1" xfId="58" applyFont="1" applyFill="1" applyBorder="1" applyAlignment="1" applyProtection="1">
      <alignment horizontal="left" vertical="center" wrapText="1"/>
    </xf>
    <xf numFmtId="0" fontId="2" fillId="0" borderId="1" xfId="58" applyFont="1" applyFill="1" applyBorder="1" applyAlignment="1" applyProtection="1">
      <alignment vertical="center" wrapText="1"/>
    </xf>
    <xf numFmtId="176" fontId="2" fillId="0" borderId="1" xfId="58"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1" xfId="56" applyFont="1" applyFill="1" applyBorder="1" applyAlignment="1" applyProtection="1">
      <alignment horizontal="left" vertical="center" wrapText="1"/>
    </xf>
    <xf numFmtId="0" fontId="2" fillId="0" borderId="1" xfId="56" applyFont="1" applyFill="1" applyBorder="1" applyAlignment="1" applyProtection="1">
      <alignment horizontal="center" vertical="center" wrapText="1"/>
    </xf>
    <xf numFmtId="176" fontId="2" fillId="0" borderId="8" xfId="0" applyNumberFormat="1" applyFont="1" applyFill="1" applyBorder="1" applyAlignment="1" applyProtection="1">
      <alignment horizontal="center" vertical="center" wrapText="1"/>
      <protection locked="0"/>
    </xf>
    <xf numFmtId="176" fontId="2" fillId="0" borderId="8" xfId="0" applyNumberFormat="1" applyFont="1" applyFill="1" applyBorder="1" applyAlignment="1" applyProtection="1">
      <alignment horizontal="center" vertical="center" wrapText="1"/>
    </xf>
    <xf numFmtId="177" fontId="2" fillId="0" borderId="6" xfId="0" applyNumberFormat="1"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1" fillId="0" borderId="1" xfId="0" applyFont="1" applyFill="1" applyBorder="1" applyAlignment="1">
      <alignment horizontal="left" vertical="center" wrapText="1"/>
    </xf>
    <xf numFmtId="0" fontId="3" fillId="0" borderId="0" xfId="0" applyFont="1">
      <alignment vertical="center"/>
    </xf>
    <xf numFmtId="0" fontId="4" fillId="0" borderId="0" xfId="0" applyFont="1">
      <alignment vertical="center"/>
    </xf>
    <xf numFmtId="0" fontId="3" fillId="0" borderId="0" xfId="0" applyFont="1" applyAlignment="1">
      <alignment horizontal="center"/>
    </xf>
    <xf numFmtId="177" fontId="3" fillId="0" borderId="0" xfId="0" applyNumberFormat="1"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177" fontId="14" fillId="0" borderId="0" xfId="0" applyNumberFormat="1" applyFont="1" applyAlignment="1">
      <alignment horizontal="center" vertical="center"/>
    </xf>
    <xf numFmtId="0" fontId="11" fillId="0" borderId="9" xfId="0" applyFont="1" applyBorder="1">
      <alignment vertical="center"/>
    </xf>
    <xf numFmtId="0" fontId="2" fillId="0" borderId="9" xfId="0" applyFont="1" applyBorder="1" applyAlignment="1"/>
    <xf numFmtId="177" fontId="2" fillId="0" borderId="9" xfId="0" applyNumberFormat="1" applyFont="1" applyBorder="1" applyAlignment="1">
      <alignment horizontal="right" vertical="center"/>
    </xf>
    <xf numFmtId="0" fontId="1"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0" fontId="16" fillId="0" borderId="1" xfId="0" applyFont="1" applyBorder="1" applyAlignment="1">
      <alignment horizontal="left" vertical="center"/>
    </xf>
    <xf numFmtId="177" fontId="4" fillId="0" borderId="1" xfId="0" applyNumberFormat="1" applyFont="1" applyBorder="1" applyAlignment="1">
      <alignment horizontal="center" vertical="center"/>
    </xf>
    <xf numFmtId="0" fontId="15"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4" fillId="0" borderId="1" xfId="0" applyFont="1" applyBorder="1" applyAlignment="1">
      <alignment horizontal="left" vertical="center"/>
    </xf>
    <xf numFmtId="0" fontId="17" fillId="0" borderId="0" xfId="0" applyFont="1" applyFill="1" applyBorder="1" applyAlignment="1"/>
    <xf numFmtId="0" fontId="9" fillId="0" borderId="0" xfId="53" applyFont="1" applyFill="1" applyBorder="1" applyAlignment="1">
      <alignment vertical="center" wrapText="1"/>
    </xf>
    <xf numFmtId="0" fontId="17" fillId="0" borderId="0" xfId="54" applyFont="1" applyFill="1" applyBorder="1" applyAlignment="1"/>
    <xf numFmtId="0" fontId="13" fillId="0" borderId="0" xfId="54" applyFont="1" applyFill="1" applyBorder="1" applyAlignment="1">
      <alignment horizontal="center" vertical="center"/>
    </xf>
    <xf numFmtId="0" fontId="17" fillId="0" borderId="0" xfId="54" applyFont="1" applyFill="1" applyBorder="1" applyAlignment="1">
      <alignment horizontal="justify" vertical="center"/>
    </xf>
    <xf numFmtId="0" fontId="18" fillId="0" borderId="0" xfId="54" applyFont="1" applyFill="1" applyBorder="1" applyAlignment="1">
      <alignment horizontal="justify" vertical="center"/>
    </xf>
    <xf numFmtId="0" fontId="17" fillId="0" borderId="0" xfId="54" applyFont="1" applyFill="1" applyBorder="1" applyAlignment="1">
      <alignment vertical="center"/>
    </xf>
    <xf numFmtId="0" fontId="18" fillId="0" borderId="0" xfId="0" applyFont="1" applyFill="1" applyBorder="1" applyAlignment="1" applyProtection="1">
      <alignment vertical="center"/>
    </xf>
    <xf numFmtId="0" fontId="19" fillId="0" borderId="0" xfId="0" applyFont="1" applyFill="1" applyBorder="1" applyAlignment="1" applyProtection="1"/>
    <xf numFmtId="0" fontId="18" fillId="0" borderId="0" xfId="0" applyFont="1" applyFill="1" applyBorder="1" applyAlignment="1" applyProtection="1"/>
    <xf numFmtId="0" fontId="20" fillId="0" borderId="0" xfId="0" applyFont="1" applyFill="1" applyBorder="1" applyAlignment="1" applyProtection="1">
      <alignment horizontal="center" vertical="center" wrapText="1"/>
    </xf>
    <xf numFmtId="0" fontId="21" fillId="0" borderId="0" xfId="0" applyFont="1" applyFill="1" applyBorder="1" applyAlignment="1">
      <alignment horizontal="justify"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57" fontId="29" fillId="0" borderId="0" xfId="0" applyNumberFormat="1" applyFont="1" applyFill="1" applyBorder="1" applyAlignment="1" applyProtection="1">
      <alignment horizontal="center"/>
    </xf>
    <xf numFmtId="0" fontId="18" fillId="0" borderId="0" xfId="0" applyFont="1" applyFill="1" applyBorder="1" applyAlignment="1" applyProtection="1">
      <alignment wrapText="1"/>
    </xf>
    <xf numFmtId="49" fontId="2" fillId="0" borderId="1" xfId="55" applyNumberFormat="1" applyFont="1" applyFill="1" applyBorder="1" applyAlignment="1" applyProtection="1" quotePrefix="1">
      <alignment horizontal="right" vertical="center"/>
    </xf>
    <xf numFmtId="49" fontId="2" fillId="0" borderId="1" xfId="55" applyNumberFormat="1" applyFont="1" applyFill="1" applyBorder="1" applyAlignment="1" applyProtection="1" quotePrefix="1">
      <alignment horizontal="center" vertical="center"/>
    </xf>
    <xf numFmtId="0" fontId="2" fillId="0" borderId="1" xfId="57" applyFont="1" applyFill="1" applyBorder="1" applyAlignment="1" applyProtection="1" quotePrefix="1">
      <alignment horizontal="center" vertical="center" wrapText="1"/>
    </xf>
    <xf numFmtId="49" fontId="2" fillId="0" borderId="1" xfId="0" applyNumberFormat="1" applyFont="1" applyFill="1" applyBorder="1" applyAlignment="1" applyProtection="1" quotePrefix="1">
      <alignment horizontal="center" vertical="center" wrapText="1"/>
    </xf>
    <xf numFmtId="49" fontId="2" fillId="0" borderId="1" xfId="55" applyNumberFormat="1" applyFont="1" applyFill="1" applyBorder="1" applyAlignment="1" applyProtection="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8" xfId="50"/>
    <cellStyle name="0,0_x000d__x000a_NA_x000d__x000a_" xfId="51"/>
    <cellStyle name="常规 16" xfId="52"/>
    <cellStyle name="常规_苏州市轨道交通1号线II-TS-13标星海街站 2" xfId="53"/>
    <cellStyle name="常规 10" xfId="54"/>
    <cellStyle name="常规 10 2" xfId="55"/>
    <cellStyle name="常规 2" xfId="56"/>
    <cellStyle name="常规 2 11 2" xfId="57"/>
    <cellStyle name="常规 3" xfId="58"/>
    <cellStyle name="常规 2 6"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7"/>
  <sheetViews>
    <sheetView view="pageBreakPreview" zoomScale="70" zoomScaleNormal="70" workbookViewId="0">
      <selection activeCell="A9" sqref="A9"/>
    </sheetView>
  </sheetViews>
  <sheetFormatPr defaultColWidth="9" defaultRowHeight="15.75" outlineLevelCol="4"/>
  <cols>
    <col min="1" max="1" width="87.75" style="155" customWidth="1"/>
    <col min="2" max="16384" width="9" style="155"/>
  </cols>
  <sheetData>
    <row r="1" ht="20.1" customHeight="1"/>
    <row r="2" ht="107.1" customHeight="1" spans="1:5">
      <c r="A2" s="156" t="s">
        <v>0</v>
      </c>
      <c r="E2" s="157"/>
    </row>
    <row r="3" ht="25" customHeight="1" spans="1:5">
      <c r="A3" s="158"/>
    </row>
    <row r="4" ht="24" customHeight="1" spans="1:5">
      <c r="A4" s="159"/>
    </row>
    <row r="5" ht="12" customHeight="1" spans="1:5">
      <c r="A5" s="160"/>
    </row>
    <row r="6" ht="53.65" customHeight="1" spans="1:5">
      <c r="A6" s="161" t="s">
        <v>1</v>
      </c>
    </row>
    <row r="7" ht="53.65" customHeight="1" spans="1:5">
      <c r="A7" s="161" t="s">
        <v>2</v>
      </c>
    </row>
    <row r="8" ht="53.65" customHeight="1" spans="1:5">
      <c r="A8" s="161" t="s">
        <v>3</v>
      </c>
    </row>
    <row r="9" ht="53.65" customHeight="1" spans="1:5">
      <c r="A9" s="161" t="s">
        <v>4</v>
      </c>
    </row>
    <row r="10" ht="53.65" customHeight="1" spans="1:5">
      <c r="A10" s="161" t="s">
        <v>5</v>
      </c>
    </row>
    <row r="11" ht="53.65" customHeight="1" spans="1:5">
      <c r="A11" s="161" t="s">
        <v>6</v>
      </c>
    </row>
    <row r="12" ht="25" customHeight="1" spans="1:5">
      <c r="A12" s="161"/>
    </row>
    <row r="13" ht="29.1" customHeight="1" spans="1:5">
      <c r="A13" s="162"/>
    </row>
    <row r="14" ht="39" customHeight="1" spans="1:5">
      <c r="A14" s="163"/>
    </row>
    <row r="15" ht="30" customHeight="1" spans="1:5">
      <c r="A15" s="164" t="s">
        <v>7</v>
      </c>
    </row>
    <row r="16" ht="30" customHeight="1" spans="1:5">
      <c r="A16" s="164" t="s">
        <v>8</v>
      </c>
    </row>
    <row r="17" ht="30" customHeight="1" spans="1:1">
      <c r="A17" s="164" t="s">
        <v>9</v>
      </c>
    </row>
    <row r="18" ht="30" customHeight="1" spans="1:1">
      <c r="A18" s="165"/>
    </row>
    <row r="19" ht="30" customHeight="1"/>
    <row r="21" ht="102.75" customHeight="1"/>
    <row r="22" s="153" customFormat="1" ht="49.5" customHeight="1"/>
    <row r="23" ht="49.5" customHeight="1"/>
    <row r="24" ht="49.5" customHeight="1"/>
    <row r="25" ht="49.5" customHeight="1"/>
    <row r="26" ht="49.5" customHeight="1"/>
    <row r="27" ht="49.5" customHeight="1"/>
    <row r="28" ht="49.5" customHeight="1"/>
    <row r="29" ht="49.5" customHeight="1"/>
    <row r="30" ht="49.5" customHeight="1"/>
    <row r="31" s="153" customFormat="1" ht="49.5" customHeight="1"/>
    <row r="32" s="153" customFormat="1" ht="49.5" customHeight="1"/>
    <row r="33" s="153" customFormat="1" ht="49.5"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ht="39" customHeight="1"/>
    <row r="79" ht="39" customHeight="1"/>
    <row r="80" s="154" customFormat="1" ht="39" customHeight="1"/>
    <row r="81" s="154" customFormat="1" ht="39" customHeight="1"/>
    <row r="82" s="154" customFormat="1" ht="39" customHeight="1"/>
    <row r="83" s="154" customFormat="1" ht="39" customHeight="1"/>
    <row r="84" s="154" customFormat="1" ht="39" customHeight="1"/>
    <row r="85" s="154" customFormat="1" ht="39" customHeight="1"/>
    <row r="86" s="154" customFormat="1" ht="39" customHeight="1"/>
    <row r="87" s="154" customFormat="1" ht="39" customHeight="1"/>
    <row r="88" s="154" customFormat="1" ht="39" customHeight="1"/>
    <row r="89" s="154" customFormat="1" ht="39" customHeight="1"/>
    <row r="90" s="154" customFormat="1" ht="39" customHeight="1"/>
    <row r="91" s="154" customFormat="1" ht="39" customHeight="1"/>
    <row r="92" s="154" customFormat="1" ht="39" customHeight="1"/>
    <row r="93" s="154" customFormat="1" ht="39" customHeight="1"/>
    <row r="94" s="154" customFormat="1" ht="39" customHeight="1"/>
    <row r="95" s="154" customFormat="1" ht="39" customHeight="1"/>
    <row r="96" s="154" customFormat="1" ht="57" customHeight="1"/>
    <row r="97" s="154" customFormat="1" ht="39" customHeight="1"/>
    <row r="98" s="154" customFormat="1" ht="39" customHeight="1"/>
    <row r="99" s="154" customFormat="1" ht="39" customHeight="1"/>
    <row r="100" s="154" customFormat="1" ht="39" customHeight="1"/>
    <row r="101" s="154" customFormat="1" ht="39" customHeight="1"/>
    <row r="102" s="154" customFormat="1" ht="39" customHeight="1"/>
    <row r="103" s="154" customFormat="1" ht="39" customHeight="1"/>
    <row r="104" s="154" customFormat="1" ht="39" customHeight="1"/>
    <row r="105" s="154" customFormat="1" ht="39" customHeight="1"/>
    <row r="106" s="154" customFormat="1" ht="39" customHeight="1"/>
    <row r="107" s="154" customFormat="1" ht="39" customHeight="1"/>
    <row r="108" s="154" customFormat="1" ht="39" customHeight="1"/>
    <row r="109" s="154" customFormat="1" ht="39" customHeight="1"/>
    <row r="110" s="154" customFormat="1" ht="39" customHeight="1"/>
    <row r="111" s="154" customFormat="1" ht="39" customHeight="1"/>
    <row r="112" s="154" customFormat="1"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39" customHeight="1"/>
    <row r="180" ht="58.5"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39" customHeight="1"/>
    <row r="205" ht="58.5" customHeight="1"/>
    <row r="206" ht="63" customHeight="1"/>
    <row r="207" ht="39" customHeight="1"/>
    <row r="208" ht="39" customHeight="1"/>
    <row r="209" ht="39" customHeight="1"/>
    <row r="210" ht="39" customHeight="1"/>
    <row r="211" ht="39" customHeight="1"/>
    <row r="212" ht="39" customHeight="1"/>
    <row r="213" ht="39" customHeight="1"/>
    <row r="214" ht="39" customHeight="1"/>
    <row r="215" ht="39" customHeight="1"/>
    <row r="216" ht="66" customHeight="1"/>
    <row r="217" ht="60" customHeight="1"/>
    <row r="218" ht="58.5" customHeight="1"/>
    <row r="219" ht="58.5" customHeight="1"/>
    <row r="220" ht="70.5"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39" customHeight="1"/>
    <row r="276" ht="54"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39" customHeight="1"/>
    <row r="292" ht="60"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9" customHeight="1"/>
    <row r="405" ht="39" customHeight="1"/>
    <row r="406" ht="39" customHeight="1"/>
    <row r="407" ht="39" customHeight="1"/>
    <row r="408" ht="39" customHeight="1"/>
    <row r="409" ht="34.5" customHeight="1"/>
    <row r="410" ht="34.5" customHeight="1"/>
    <row r="411" ht="34.5" customHeight="1"/>
    <row r="412" ht="34.5" customHeight="1"/>
    <row r="413" ht="34.5" customHeight="1"/>
    <row r="414" ht="34.5" customHeight="1"/>
    <row r="415" ht="34.5" customHeight="1"/>
    <row r="416" ht="34.5" customHeight="1"/>
    <row r="417" ht="34.5" customHeight="1"/>
    <row r="418" ht="34.5" customHeight="1"/>
    <row r="419" ht="34.5" customHeight="1"/>
    <row r="420" ht="34.5" customHeight="1"/>
    <row r="421" ht="34.5" customHeight="1"/>
    <row r="422" ht="34.5" customHeight="1"/>
    <row r="423" ht="34.5" customHeight="1"/>
    <row r="424" ht="34.5" customHeight="1"/>
    <row r="425" ht="34.5" customHeight="1"/>
    <row r="426" ht="34.5" customHeight="1"/>
    <row r="427" ht="34.5" customHeight="1"/>
    <row r="428" ht="34.5" customHeight="1"/>
    <row r="429" ht="34.5" customHeight="1"/>
    <row r="430" ht="34.5" customHeight="1"/>
    <row r="431" ht="34.5" customHeight="1"/>
    <row r="432" ht="34.5" customHeight="1"/>
    <row r="433" ht="34.5" customHeight="1"/>
    <row r="434" ht="34.5" customHeight="1"/>
    <row r="435" ht="34.5" customHeight="1"/>
    <row r="436" ht="34.5" customHeight="1"/>
    <row r="437" ht="34.5" customHeight="1"/>
    <row r="438" ht="34.5" customHeight="1"/>
    <row r="439" ht="34.5" customHeight="1"/>
    <row r="440" ht="34.5" customHeight="1"/>
    <row r="441" ht="34.5" customHeight="1"/>
    <row r="442" ht="34.5" customHeight="1"/>
    <row r="443" ht="34.5" customHeight="1"/>
    <row r="444" ht="34.5" customHeight="1"/>
    <row r="445" ht="34.5" customHeight="1"/>
    <row r="446" ht="34.5" customHeight="1"/>
    <row r="447" spans="1:3">
      <c r="A447" s="166"/>
      <c r="B447" s="166"/>
      <c r="C447" s="166"/>
    </row>
  </sheetData>
  <sheetProtection algorithmName="SHA-512" hashValue="AI1ee0FF0AlvqLKR9GFKPt/eeaSbFAzn0UHzS66ajEt5Rrdqxd6p4jXvucCszUuunVTtvNwWCt0zFrhG+A6YzA==" saltValue="4Vdn/LkWv+9jDbxehIBzQA==" spinCount="100000" sheet="1" formatColumns="0" formatRows="0"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BreakPreview" zoomScale="85" zoomScaleNormal="100" workbookViewId="0">
      <selection activeCell="A9" sqref="A9"/>
    </sheetView>
  </sheetViews>
  <sheetFormatPr defaultColWidth="9" defaultRowHeight="14.25"/>
  <cols>
    <col min="1" max="1" width="84.7583333333333" style="146" customWidth="1"/>
    <col min="2" max="16384" width="9" style="146"/>
  </cols>
  <sheetData>
    <row r="1" s="146" customFormat="1" spans="1:9">
      <c r="A1" s="148"/>
    </row>
    <row r="2" s="146" customFormat="1" ht="20.25" spans="1:9">
      <c r="A2" s="149" t="s">
        <v>10</v>
      </c>
    </row>
    <row r="3" s="146" customFormat="1" ht="20.25" spans="1:9">
      <c r="A3" s="149"/>
    </row>
    <row r="4" s="146" customFormat="1" ht="35.25" customHeight="1" spans="1:9">
      <c r="A4" s="150" t="s">
        <v>11</v>
      </c>
    </row>
    <row r="5" s="146" customFormat="1" ht="38.25" customHeight="1" spans="1:9">
      <c r="A5" s="150" t="s">
        <v>12</v>
      </c>
    </row>
    <row r="6" s="146" customFormat="1" ht="68.1" customHeight="1" spans="1:9">
      <c r="A6" s="150" t="s">
        <v>13</v>
      </c>
    </row>
    <row r="7" s="146" customFormat="1" ht="53.25" customHeight="1" spans="1:9">
      <c r="A7" s="150" t="s">
        <v>14</v>
      </c>
    </row>
    <row r="8" s="146" customFormat="1" ht="41.25" customHeight="1" spans="1:9">
      <c r="A8" s="150" t="s">
        <v>15</v>
      </c>
    </row>
    <row r="9" s="147" customFormat="1" ht="38" customHeight="1" spans="1:9">
      <c r="A9" s="151" t="s">
        <v>16</v>
      </c>
      <c r="B9" s="150"/>
      <c r="C9" s="150"/>
      <c r="D9" s="150"/>
      <c r="E9" s="150"/>
      <c r="F9" s="150"/>
      <c r="G9" s="150"/>
      <c r="H9" s="150"/>
      <c r="I9" s="150"/>
    </row>
    <row r="10" s="146" customFormat="1" ht="42.75" customHeight="1" spans="1:9">
      <c r="A10" s="150" t="s">
        <v>17</v>
      </c>
    </row>
    <row r="11" s="146" customFormat="1" ht="26" customHeight="1" spans="1:9">
      <c r="A11" s="150" t="s">
        <v>18</v>
      </c>
    </row>
    <row r="12" s="146" customFormat="1" ht="26" customHeight="1" spans="1:9">
      <c r="A12" s="152" t="s">
        <v>19</v>
      </c>
    </row>
  </sheetData>
  <sheetProtection algorithmName="SHA-512" hashValue="nPYPOqWaIeewxJRmtm7Q4ei10VOWSm/TQBhGMK9CwD5+RI1HrJoePUwspb8eOx/LCcDbMGA0DmOhlJZ5wNA1TQ==" saltValue="+/kNk28+Z2N07h6nazhvlg==" spinCount="100000" sheet="1" formatColumns="0" formatRows="0" objects="1"/>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showZeros="0" tabSelected="1" view="pageBreakPreview" zoomScaleNormal="115" workbookViewId="0">
      <selection activeCell="C8" sqref="C8"/>
    </sheetView>
  </sheetViews>
  <sheetFormatPr defaultColWidth="10" defaultRowHeight="15.75" outlineLevelCol="2"/>
  <cols>
    <col min="1" max="1" width="12.625" style="125" customWidth="1"/>
    <col min="2" max="2" width="44.625" style="125" customWidth="1"/>
    <col min="3" max="3" width="28.625" style="126" customWidth="1"/>
    <col min="4" max="16384" width="10" style="123"/>
  </cols>
  <sheetData>
    <row r="1" s="123" customFormat="1" ht="31" customHeight="1" spans="1:3">
      <c r="A1" s="127" t="s">
        <v>20</v>
      </c>
      <c r="B1" s="128"/>
      <c r="C1" s="129"/>
    </row>
    <row r="2" s="123" customFormat="1" ht="23" customHeight="1" spans="1:3">
      <c r="A2" s="130" t="s">
        <v>21</v>
      </c>
      <c r="B2" s="131"/>
      <c r="C2" s="132" t="s">
        <v>22</v>
      </c>
    </row>
    <row r="3" s="124" customFormat="1" ht="23" customHeight="1" spans="1:3">
      <c r="A3" s="133" t="s">
        <v>23</v>
      </c>
      <c r="B3" s="133" t="s">
        <v>24</v>
      </c>
      <c r="C3" s="134" t="s">
        <v>25</v>
      </c>
    </row>
    <row r="4" s="124" customFormat="1" ht="23" customHeight="1" spans="1:3">
      <c r="A4" s="135" t="s">
        <v>26</v>
      </c>
      <c r="B4" s="133"/>
      <c r="C4" s="133"/>
    </row>
    <row r="5" s="124" customFormat="1" ht="23" customHeight="1" spans="1:3">
      <c r="A5" s="136">
        <v>1</v>
      </c>
      <c r="B5" s="137" t="s">
        <v>27</v>
      </c>
      <c r="C5" s="138">
        <f>国省干线基价类!G45</f>
        <v>53280</v>
      </c>
    </row>
    <row r="6" s="124" customFormat="1" ht="23" customHeight="1" spans="1:3">
      <c r="A6" s="136">
        <v>2</v>
      </c>
      <c r="B6" s="137" t="s">
        <v>28</v>
      </c>
      <c r="C6" s="138">
        <f>国省干线单价类!G234</f>
        <v>0</v>
      </c>
    </row>
    <row r="7" s="124" customFormat="1" ht="23" customHeight="1" spans="1:3">
      <c r="A7" s="136">
        <v>3</v>
      </c>
      <c r="B7" s="137" t="s">
        <v>29</v>
      </c>
      <c r="C7" s="138">
        <f>SUM(C5:C6)</f>
        <v>53280</v>
      </c>
    </row>
    <row r="8" s="124" customFormat="1" ht="23" customHeight="1" spans="1:3">
      <c r="A8" s="136">
        <v>4</v>
      </c>
      <c r="B8" s="137" t="s">
        <v>30</v>
      </c>
      <c r="C8" s="138">
        <f>C7*3%</f>
        <v>1598.4</v>
      </c>
    </row>
    <row r="9" s="124" customFormat="1" ht="23" customHeight="1" spans="1:3">
      <c r="A9" s="136">
        <v>5</v>
      </c>
      <c r="B9" s="137" t="s">
        <v>31</v>
      </c>
      <c r="C9" s="138">
        <f>17760000*1.5%</f>
        <v>266400</v>
      </c>
    </row>
    <row r="10" s="124" customFormat="1" ht="23" customHeight="1" spans="1:3">
      <c r="A10" s="136">
        <v>6</v>
      </c>
      <c r="B10" s="137" t="s">
        <v>32</v>
      </c>
      <c r="C10" s="138">
        <f>SUM(C7:C9)</f>
        <v>321278.4</v>
      </c>
    </row>
    <row r="11" s="124" customFormat="1" ht="23" customHeight="1" spans="1:3">
      <c r="A11" s="139" t="s">
        <v>33</v>
      </c>
      <c r="B11" s="140"/>
      <c r="C11" s="141"/>
    </row>
    <row r="12" s="124" customFormat="1" ht="23" customHeight="1" spans="1:3">
      <c r="A12" s="136">
        <v>7</v>
      </c>
      <c r="B12" s="137" t="s">
        <v>34</v>
      </c>
      <c r="C12" s="138">
        <f>县道及代管养桥梁基价类!G30</f>
        <v>26910</v>
      </c>
    </row>
    <row r="13" s="124" customFormat="1" ht="23" customHeight="1" spans="1:3">
      <c r="A13" s="136">
        <v>8</v>
      </c>
      <c r="B13" s="137" t="s">
        <v>35</v>
      </c>
      <c r="C13" s="138">
        <f>'县道及代管养桥梁单价类 '!G175</f>
        <v>0</v>
      </c>
    </row>
    <row r="14" s="124" customFormat="1" ht="23" customHeight="1" spans="1:3">
      <c r="A14" s="136">
        <v>9</v>
      </c>
      <c r="B14" s="137" t="s">
        <v>36</v>
      </c>
      <c r="C14" s="138">
        <f>SUM(C12:C13)</f>
        <v>26910</v>
      </c>
    </row>
    <row r="15" s="124" customFormat="1" ht="23" customHeight="1" spans="1:3">
      <c r="A15" s="136">
        <v>10</v>
      </c>
      <c r="B15" s="137" t="s">
        <v>37</v>
      </c>
      <c r="C15" s="138">
        <f>C14*3%</f>
        <v>807.3</v>
      </c>
    </row>
    <row r="16" s="124" customFormat="1" ht="23" customHeight="1" spans="1:3">
      <c r="A16" s="136">
        <v>11</v>
      </c>
      <c r="B16" s="137" t="s">
        <v>38</v>
      </c>
      <c r="C16" s="138">
        <f>8970000*1.5%</f>
        <v>134550</v>
      </c>
    </row>
    <row r="17" s="124" customFormat="1" ht="23" customHeight="1" spans="1:3">
      <c r="A17" s="136">
        <v>12</v>
      </c>
      <c r="B17" s="137" t="s">
        <v>39</v>
      </c>
      <c r="C17" s="138">
        <f>SUM(C14:C16)</f>
        <v>162267.3</v>
      </c>
    </row>
    <row r="18" s="124" customFormat="1" ht="23" customHeight="1" spans="1:3">
      <c r="A18" s="142" t="s">
        <v>40</v>
      </c>
      <c r="B18" s="143"/>
      <c r="C18" s="144"/>
    </row>
    <row r="19" s="124" customFormat="1" ht="23" customHeight="1" spans="1:3">
      <c r="A19" s="136">
        <v>13</v>
      </c>
      <c r="B19" s="145" t="s">
        <v>41</v>
      </c>
      <c r="C19" s="138">
        <f>C10+C17</f>
        <v>483545.7</v>
      </c>
    </row>
  </sheetData>
  <sheetProtection algorithmName="SHA-512" hashValue="P4zfN4dAjy1nlxayv5mHfUJTqkfkiMKUCgr3i0S2jJ5IzOijO3oKiZeuMO+5vI2DeRsrI47zXVe/nccGYX7rXg==" saltValue="kV9TeJ4Ej4uuujGulT/wZQ==" spinCount="100000" sheet="1" formatColumns="0" formatRows="0" objects="1"/>
  <mergeCells count="4">
    <mergeCell ref="A1:C1"/>
    <mergeCell ref="A4:C4"/>
    <mergeCell ref="A11:C11"/>
    <mergeCell ref="A18:C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showZeros="0" view="pageBreakPreview" zoomScaleNormal="100" workbookViewId="0">
      <selection activeCell="G5" sqref="G5"/>
    </sheetView>
  </sheetViews>
  <sheetFormatPr defaultColWidth="9" defaultRowHeight="15" outlineLevelCol="7"/>
  <cols>
    <col min="1" max="1" width="6.125" style="4" customWidth="1"/>
    <col min="2" max="2" width="19.75" style="4" customWidth="1"/>
    <col min="3" max="3" width="29.625" style="4" customWidth="1"/>
    <col min="4" max="4" width="5.75" style="4" customWidth="1"/>
    <col min="5" max="5" width="8.625" style="4" customWidth="1"/>
    <col min="6" max="7" width="9.225" style="4" customWidth="1"/>
    <col min="8" max="8" width="8.625" style="4" customWidth="1"/>
    <col min="9" max="16384" width="9" style="5"/>
  </cols>
  <sheetData>
    <row r="1" s="1" customFormat="1" ht="30" customHeight="1" spans="1:8">
      <c r="A1" s="6" t="s">
        <v>42</v>
      </c>
      <c r="B1" s="7"/>
      <c r="C1" s="7"/>
      <c r="D1" s="7"/>
      <c r="E1" s="7"/>
      <c r="F1" s="7"/>
      <c r="G1" s="7"/>
      <c r="H1" s="7"/>
    </row>
    <row r="2" s="2" customFormat="1" ht="24" customHeight="1" spans="1:8">
      <c r="A2" s="71" t="s">
        <v>43</v>
      </c>
      <c r="B2" s="8"/>
      <c r="C2" s="8"/>
      <c r="D2" s="8"/>
      <c r="E2" s="8"/>
      <c r="F2" s="8"/>
      <c r="G2" s="8" t="s">
        <v>22</v>
      </c>
      <c r="H2" s="8"/>
    </row>
    <row r="3" s="2" customFormat="1" ht="36" customHeight="1" spans="1:8">
      <c r="A3" s="9" t="s">
        <v>44</v>
      </c>
      <c r="B3" s="10" t="s">
        <v>45</v>
      </c>
      <c r="C3" s="9" t="s">
        <v>46</v>
      </c>
      <c r="D3" s="10" t="s">
        <v>47</v>
      </c>
      <c r="E3" s="10" t="s">
        <v>48</v>
      </c>
      <c r="F3" s="10" t="s">
        <v>49</v>
      </c>
      <c r="G3" s="10" t="s">
        <v>50</v>
      </c>
      <c r="H3" s="9" t="s">
        <v>51</v>
      </c>
    </row>
    <row r="4" s="2" customFormat="1" ht="24" customHeight="1" spans="1:8">
      <c r="A4" s="11" t="s">
        <v>52</v>
      </c>
      <c r="B4" s="12" t="s">
        <v>53</v>
      </c>
      <c r="C4" s="10"/>
      <c r="D4" s="10"/>
      <c r="E4" s="10"/>
      <c r="F4" s="10"/>
      <c r="G4" s="10"/>
      <c r="H4" s="10"/>
    </row>
    <row r="5" s="2" customFormat="1" ht="44" customHeight="1" spans="1:8">
      <c r="A5" s="10">
        <v>101</v>
      </c>
      <c r="B5" s="17" t="s">
        <v>54</v>
      </c>
      <c r="C5" s="72" t="s">
        <v>55</v>
      </c>
      <c r="D5" s="9" t="s">
        <v>56</v>
      </c>
      <c r="E5" s="9">
        <v>1</v>
      </c>
      <c r="F5" s="119">
        <f>17760000*0.3%</f>
        <v>53280</v>
      </c>
      <c r="G5" s="30">
        <f t="shared" ref="G5:G10" si="0">IF(E5="","",ROUND(E5*F5,0))</f>
        <v>53280</v>
      </c>
      <c r="H5" s="30" t="s">
        <v>57</v>
      </c>
    </row>
    <row r="6" s="2" customFormat="1" ht="33" customHeight="1" spans="1:8">
      <c r="A6" s="10">
        <v>102</v>
      </c>
      <c r="B6" s="73" t="s">
        <v>58</v>
      </c>
      <c r="C6" s="74" t="s">
        <v>59</v>
      </c>
      <c r="D6" s="10" t="s">
        <v>56</v>
      </c>
      <c r="E6" s="10">
        <v>1</v>
      </c>
      <c r="F6" s="75"/>
      <c r="G6" s="30">
        <f t="shared" si="0"/>
        <v>0</v>
      </c>
      <c r="H6" s="30">
        <v>21600</v>
      </c>
    </row>
    <row r="7" s="3" customFormat="1" ht="26" customHeight="1" spans="1:8">
      <c r="A7" s="10">
        <v>103</v>
      </c>
      <c r="B7" s="120" t="s">
        <v>60</v>
      </c>
      <c r="C7" s="74" t="s">
        <v>61</v>
      </c>
      <c r="D7" s="10" t="s">
        <v>56</v>
      </c>
      <c r="E7" s="9">
        <v>1</v>
      </c>
      <c r="F7" s="75"/>
      <c r="G7" s="30">
        <f t="shared" si="0"/>
        <v>0</v>
      </c>
      <c r="H7" s="30">
        <v>308000</v>
      </c>
    </row>
    <row r="8" s="3" customFormat="1" ht="33" customHeight="1" spans="1:8">
      <c r="A8" s="10">
        <v>104</v>
      </c>
      <c r="B8" s="120" t="s">
        <v>62</v>
      </c>
      <c r="C8" s="74" t="s">
        <v>63</v>
      </c>
      <c r="D8" s="10" t="s">
        <v>56</v>
      </c>
      <c r="E8" s="9">
        <v>1</v>
      </c>
      <c r="F8" s="75"/>
      <c r="G8" s="30">
        <f t="shared" si="0"/>
        <v>0</v>
      </c>
      <c r="H8" s="30">
        <v>480000</v>
      </c>
    </row>
    <row r="9" s="3" customFormat="1" ht="26" customHeight="1" spans="1:8">
      <c r="A9" s="10">
        <v>105</v>
      </c>
      <c r="B9" s="120" t="s">
        <v>64</v>
      </c>
      <c r="C9" s="74" t="s">
        <v>65</v>
      </c>
      <c r="D9" s="10" t="s">
        <v>56</v>
      </c>
      <c r="E9" s="9">
        <v>1</v>
      </c>
      <c r="F9" s="75"/>
      <c r="G9" s="30">
        <f t="shared" si="0"/>
        <v>0</v>
      </c>
      <c r="H9" s="30">
        <v>932000</v>
      </c>
    </row>
    <row r="10" s="3" customFormat="1" ht="26" customHeight="1" spans="1:8">
      <c r="A10" s="10">
        <v>106</v>
      </c>
      <c r="B10" s="120" t="s">
        <v>66</v>
      </c>
      <c r="C10" s="74" t="s">
        <v>65</v>
      </c>
      <c r="D10" s="10" t="s">
        <v>56</v>
      </c>
      <c r="E10" s="9">
        <v>1</v>
      </c>
      <c r="F10" s="75"/>
      <c r="G10" s="30">
        <f t="shared" si="0"/>
        <v>0</v>
      </c>
      <c r="H10" s="30">
        <v>3552</v>
      </c>
    </row>
    <row r="11" s="3" customFormat="1" ht="26" customHeight="1" spans="1:8">
      <c r="A11" s="10">
        <v>107</v>
      </c>
      <c r="B11" s="120" t="s">
        <v>67</v>
      </c>
      <c r="C11" s="74" t="s">
        <v>68</v>
      </c>
      <c r="D11" s="10" t="s">
        <v>56</v>
      </c>
      <c r="E11" s="9">
        <v>1</v>
      </c>
      <c r="F11" s="75"/>
      <c r="G11" s="30">
        <f t="shared" ref="G11:G18" si="1">IF(E11="","",ROUND(E11*F11,0))</f>
        <v>0</v>
      </c>
      <c r="H11" s="30">
        <v>34000</v>
      </c>
    </row>
    <row r="12" s="3" customFormat="1" ht="26" customHeight="1" spans="1:8">
      <c r="A12" s="10">
        <v>108</v>
      </c>
      <c r="B12" s="120" t="s">
        <v>69</v>
      </c>
      <c r="C12" s="74" t="s">
        <v>70</v>
      </c>
      <c r="D12" s="10" t="s">
        <v>71</v>
      </c>
      <c r="E12" s="9">
        <v>4</v>
      </c>
      <c r="F12" s="75"/>
      <c r="G12" s="30">
        <f t="shared" si="1"/>
        <v>0</v>
      </c>
      <c r="H12" s="30">
        <v>18416.6666666667</v>
      </c>
    </row>
    <row r="13" s="3" customFormat="1" ht="34" customHeight="1" spans="1:8">
      <c r="A13" s="10">
        <v>109</v>
      </c>
      <c r="B13" s="120" t="s">
        <v>72</v>
      </c>
      <c r="C13" s="74" t="s">
        <v>73</v>
      </c>
      <c r="D13" s="10" t="s">
        <v>56</v>
      </c>
      <c r="E13" s="9">
        <v>1</v>
      </c>
      <c r="F13" s="75"/>
      <c r="G13" s="30">
        <f t="shared" si="1"/>
        <v>0</v>
      </c>
      <c r="H13" s="30">
        <v>20000</v>
      </c>
    </row>
    <row r="14" s="3" customFormat="1" ht="34" customHeight="1" spans="1:8">
      <c r="A14" s="10">
        <v>110</v>
      </c>
      <c r="B14" s="120" t="s">
        <v>74</v>
      </c>
      <c r="C14" s="74" t="s">
        <v>75</v>
      </c>
      <c r="D14" s="10" t="s">
        <v>56</v>
      </c>
      <c r="E14" s="9">
        <v>1</v>
      </c>
      <c r="F14" s="75"/>
      <c r="G14" s="30">
        <f t="shared" si="1"/>
        <v>0</v>
      </c>
      <c r="H14" s="30">
        <v>576000</v>
      </c>
    </row>
    <row r="15" s="3" customFormat="1" ht="26" customHeight="1" spans="1:8">
      <c r="A15" s="10">
        <v>111</v>
      </c>
      <c r="B15" s="76" t="s">
        <v>76</v>
      </c>
      <c r="C15" s="74" t="s">
        <v>77</v>
      </c>
      <c r="D15" s="10" t="s">
        <v>56</v>
      </c>
      <c r="E15" s="9">
        <v>1</v>
      </c>
      <c r="F15" s="75"/>
      <c r="G15" s="30">
        <f t="shared" si="1"/>
        <v>0</v>
      </c>
      <c r="H15" s="30">
        <v>600000</v>
      </c>
    </row>
    <row r="16" s="3" customFormat="1" ht="26" customHeight="1" spans="1:8">
      <c r="A16" s="11" t="s">
        <v>78</v>
      </c>
      <c r="B16" s="121" t="s">
        <v>79</v>
      </c>
      <c r="C16" s="74"/>
      <c r="D16" s="10"/>
      <c r="E16" s="9"/>
      <c r="F16" s="75"/>
      <c r="G16" s="30" t="str">
        <f t="shared" ref="G16:G36" si="2">IF(E16="","",ROUND(E16*F16,0))</f>
        <v/>
      </c>
      <c r="H16" s="30"/>
    </row>
    <row r="17" s="3" customFormat="1" ht="34" customHeight="1" spans="1:8">
      <c r="A17" s="10">
        <v>201</v>
      </c>
      <c r="B17" s="17" t="s">
        <v>80</v>
      </c>
      <c r="C17" s="78" t="s">
        <v>81</v>
      </c>
      <c r="D17" s="10" t="s">
        <v>82</v>
      </c>
      <c r="E17" s="29">
        <f>36.349*52*3*2</f>
        <v>11340.888</v>
      </c>
      <c r="F17" s="18"/>
      <c r="G17" s="30">
        <f t="shared" si="2"/>
        <v>0</v>
      </c>
      <c r="H17" s="14">
        <v>56.44</v>
      </c>
    </row>
    <row r="18" s="3" customFormat="1" ht="26" customHeight="1" spans="1:8">
      <c r="A18" s="10">
        <v>202</v>
      </c>
      <c r="B18" s="17" t="s">
        <v>83</v>
      </c>
      <c r="C18" s="78" t="s">
        <v>84</v>
      </c>
      <c r="D18" s="10" t="s">
        <v>82</v>
      </c>
      <c r="E18" s="29">
        <f>27.316*24*2</f>
        <v>1311.168</v>
      </c>
      <c r="F18" s="18"/>
      <c r="G18" s="30">
        <f t="shared" si="2"/>
        <v>0</v>
      </c>
      <c r="H18" s="14">
        <v>338.63</v>
      </c>
    </row>
    <row r="19" s="3" customFormat="1" ht="26" customHeight="1" spans="1:8">
      <c r="A19" s="10">
        <v>203</v>
      </c>
      <c r="B19" s="39" t="s">
        <v>85</v>
      </c>
      <c r="C19" s="78" t="s">
        <v>86</v>
      </c>
      <c r="D19" s="9" t="s">
        <v>87</v>
      </c>
      <c r="E19" s="10">
        <f>29681.3*2</f>
        <v>59362.6</v>
      </c>
      <c r="F19" s="79"/>
      <c r="G19" s="30">
        <f t="shared" si="2"/>
        <v>0</v>
      </c>
      <c r="H19" s="10">
        <v>1.75</v>
      </c>
    </row>
    <row r="20" s="3" customFormat="1" ht="26" customHeight="1" spans="1:8">
      <c r="A20" s="10">
        <v>204</v>
      </c>
      <c r="B20" s="39" t="s">
        <v>88</v>
      </c>
      <c r="C20" s="78" t="s">
        <v>86</v>
      </c>
      <c r="D20" s="9" t="s">
        <v>87</v>
      </c>
      <c r="E20" s="10">
        <f>147454.3*2</f>
        <v>294908.6</v>
      </c>
      <c r="F20" s="91"/>
      <c r="G20" s="30">
        <f t="shared" si="2"/>
        <v>0</v>
      </c>
      <c r="H20" s="92">
        <v>2.25</v>
      </c>
    </row>
    <row r="21" s="3" customFormat="1" ht="26" customHeight="1" spans="1:8">
      <c r="A21" s="10">
        <v>205</v>
      </c>
      <c r="B21" s="122" t="s">
        <v>89</v>
      </c>
      <c r="C21" s="78" t="s">
        <v>90</v>
      </c>
      <c r="D21" s="9" t="s">
        <v>87</v>
      </c>
      <c r="E21" s="29">
        <f>35657*8*2</f>
        <v>570512</v>
      </c>
      <c r="F21" s="81"/>
      <c r="G21" s="30">
        <f t="shared" si="2"/>
        <v>0</v>
      </c>
      <c r="H21" s="82">
        <v>0.41</v>
      </c>
    </row>
    <row r="22" s="3" customFormat="1" ht="26" customHeight="1" spans="1:8">
      <c r="A22" s="10">
        <v>206</v>
      </c>
      <c r="B22" s="80" t="s">
        <v>91</v>
      </c>
      <c r="C22" s="78" t="s">
        <v>90</v>
      </c>
      <c r="D22" s="9" t="s">
        <v>87</v>
      </c>
      <c r="E22" s="29">
        <f>46589*8*2</f>
        <v>745424</v>
      </c>
      <c r="F22" s="18"/>
      <c r="G22" s="30">
        <f t="shared" si="2"/>
        <v>0</v>
      </c>
      <c r="H22" s="14">
        <v>0.43</v>
      </c>
    </row>
    <row r="23" s="3" customFormat="1" ht="26" customHeight="1" spans="1:8">
      <c r="A23" s="10">
        <v>207</v>
      </c>
      <c r="B23" s="80" t="s">
        <v>92</v>
      </c>
      <c r="C23" s="78" t="s">
        <v>90</v>
      </c>
      <c r="D23" s="9" t="s">
        <v>87</v>
      </c>
      <c r="E23" s="29">
        <f>137838*8*2</f>
        <v>2205408</v>
      </c>
      <c r="F23" s="18"/>
      <c r="G23" s="30">
        <f t="shared" si="2"/>
        <v>0</v>
      </c>
      <c r="H23" s="14">
        <v>0.53</v>
      </c>
    </row>
    <row r="24" s="3" customFormat="1" ht="26" customHeight="1" spans="1:8">
      <c r="A24" s="11" t="s">
        <v>93</v>
      </c>
      <c r="B24" s="121" t="s">
        <v>94</v>
      </c>
      <c r="C24" s="74"/>
      <c r="D24" s="10"/>
      <c r="E24" s="9"/>
      <c r="F24" s="75"/>
      <c r="G24" s="30" t="str">
        <f t="shared" si="2"/>
        <v/>
      </c>
      <c r="H24" s="30"/>
    </row>
    <row r="25" s="3" customFormat="1" ht="26" customHeight="1" spans="1:8">
      <c r="A25" s="30" t="s">
        <v>95</v>
      </c>
      <c r="B25" s="74" t="s">
        <v>96</v>
      </c>
      <c r="C25" s="74" t="s">
        <v>97</v>
      </c>
      <c r="D25" s="30" t="s">
        <v>82</v>
      </c>
      <c r="E25" s="83">
        <f>50.022*365*2</f>
        <v>36516.06</v>
      </c>
      <c r="F25" s="84"/>
      <c r="G25" s="30">
        <f t="shared" si="2"/>
        <v>0</v>
      </c>
      <c r="H25" s="83">
        <v>95.91</v>
      </c>
    </row>
    <row r="26" s="3" customFormat="1" ht="26" customHeight="1" spans="1:8">
      <c r="A26" s="30" t="s">
        <v>98</v>
      </c>
      <c r="B26" s="74" t="s">
        <v>99</v>
      </c>
      <c r="C26" s="74" t="s">
        <v>100</v>
      </c>
      <c r="D26" s="30" t="s">
        <v>82</v>
      </c>
      <c r="E26" s="83">
        <f>50.022*365*2</f>
        <v>36516.06</v>
      </c>
      <c r="F26" s="84"/>
      <c r="G26" s="30">
        <f t="shared" si="2"/>
        <v>0</v>
      </c>
      <c r="H26" s="83">
        <v>47.15</v>
      </c>
    </row>
    <row r="27" s="3" customFormat="1" ht="34" customHeight="1" spans="1:8">
      <c r="A27" s="30" t="s">
        <v>101</v>
      </c>
      <c r="B27" s="85" t="s">
        <v>102</v>
      </c>
      <c r="C27" s="74" t="s">
        <v>103</v>
      </c>
      <c r="D27" s="30" t="s">
        <v>82</v>
      </c>
      <c r="E27" s="83">
        <f>50.022*365*45%*2</f>
        <v>16432.227</v>
      </c>
      <c r="F27" s="84"/>
      <c r="G27" s="30">
        <f t="shared" si="2"/>
        <v>0</v>
      </c>
      <c r="H27" s="83">
        <v>56.32</v>
      </c>
    </row>
    <row r="28" s="3" customFormat="1" ht="34" customHeight="1" spans="1:8">
      <c r="A28" s="30" t="s">
        <v>104</v>
      </c>
      <c r="B28" s="74" t="s">
        <v>105</v>
      </c>
      <c r="C28" s="74" t="s">
        <v>106</v>
      </c>
      <c r="D28" s="30" t="s">
        <v>82</v>
      </c>
      <c r="E28" s="83">
        <f>50.022*20</f>
        <v>1000.44</v>
      </c>
      <c r="F28" s="84"/>
      <c r="G28" s="30">
        <f t="shared" si="2"/>
        <v>0</v>
      </c>
      <c r="H28" s="83">
        <v>149.93</v>
      </c>
    </row>
    <row r="29" s="3" customFormat="1" ht="26" customHeight="1" spans="1:8">
      <c r="A29" s="86" t="s">
        <v>107</v>
      </c>
      <c r="B29" s="87" t="s">
        <v>108</v>
      </c>
      <c r="C29" s="74"/>
      <c r="D29" s="30"/>
      <c r="E29" s="83"/>
      <c r="F29" s="84"/>
      <c r="G29" s="30" t="str">
        <f t="shared" si="2"/>
        <v/>
      </c>
      <c r="H29" s="83"/>
    </row>
    <row r="30" s="3" customFormat="1" ht="26" customHeight="1" spans="1:8">
      <c r="A30" s="31" t="s">
        <v>109</v>
      </c>
      <c r="B30" s="17" t="s">
        <v>110</v>
      </c>
      <c r="C30" s="88" t="s">
        <v>111</v>
      </c>
      <c r="D30" s="9" t="s">
        <v>112</v>
      </c>
      <c r="E30" s="89">
        <f>11215*6*2</f>
        <v>134580</v>
      </c>
      <c r="F30" s="90"/>
      <c r="G30" s="30">
        <f t="shared" si="2"/>
        <v>0</v>
      </c>
      <c r="H30" s="89">
        <v>2.6</v>
      </c>
    </row>
    <row r="31" s="3" customFormat="1" ht="26" customHeight="1" spans="1:8">
      <c r="A31" s="31" t="s">
        <v>113</v>
      </c>
      <c r="B31" s="17" t="s">
        <v>114</v>
      </c>
      <c r="C31" s="88" t="s">
        <v>115</v>
      </c>
      <c r="D31" s="9" t="s">
        <v>116</v>
      </c>
      <c r="E31" s="89">
        <f>2492*12*2</f>
        <v>59808</v>
      </c>
      <c r="F31" s="90"/>
      <c r="G31" s="30">
        <f t="shared" si="2"/>
        <v>0</v>
      </c>
      <c r="H31" s="89">
        <v>3.01</v>
      </c>
    </row>
    <row r="32" s="3" customFormat="1" ht="26" customHeight="1" spans="1:8">
      <c r="A32" s="31" t="s">
        <v>117</v>
      </c>
      <c r="B32" s="17" t="s">
        <v>118</v>
      </c>
      <c r="C32" s="88" t="s">
        <v>115</v>
      </c>
      <c r="D32" s="9" t="s">
        <v>87</v>
      </c>
      <c r="E32" s="89">
        <f>1338.8*12*2</f>
        <v>32131.2</v>
      </c>
      <c r="F32" s="90"/>
      <c r="G32" s="30">
        <f t="shared" si="2"/>
        <v>0</v>
      </c>
      <c r="H32" s="89">
        <v>1.22</v>
      </c>
    </row>
    <row r="33" s="3" customFormat="1" ht="26" customHeight="1" spans="1:8">
      <c r="A33" s="31" t="s">
        <v>119</v>
      </c>
      <c r="B33" s="39" t="s">
        <v>120</v>
      </c>
      <c r="C33" s="88" t="s">
        <v>115</v>
      </c>
      <c r="D33" s="10" t="s">
        <v>112</v>
      </c>
      <c r="E33" s="10">
        <f>2696*12*2</f>
        <v>64704</v>
      </c>
      <c r="F33" s="91"/>
      <c r="G33" s="30">
        <f t="shared" si="2"/>
        <v>0</v>
      </c>
      <c r="H33" s="92">
        <v>0.2</v>
      </c>
    </row>
    <row r="34" s="3" customFormat="1" ht="26" customHeight="1" spans="1:8">
      <c r="A34" s="86" t="s">
        <v>121</v>
      </c>
      <c r="B34" s="87" t="s">
        <v>122</v>
      </c>
      <c r="C34" s="74"/>
      <c r="D34" s="30"/>
      <c r="E34" s="83"/>
      <c r="F34" s="84"/>
      <c r="G34" s="30" t="str">
        <f t="shared" si="2"/>
        <v/>
      </c>
      <c r="H34" s="83"/>
    </row>
    <row r="35" s="3" customFormat="1" ht="26" customHeight="1" spans="1:8">
      <c r="A35" s="9">
        <v>501</v>
      </c>
      <c r="B35" s="17" t="s">
        <v>123</v>
      </c>
      <c r="C35" s="88" t="s">
        <v>124</v>
      </c>
      <c r="D35" s="10" t="s">
        <v>87</v>
      </c>
      <c r="E35" s="9">
        <f>8618.8*12*2</f>
        <v>206851.2</v>
      </c>
      <c r="F35" s="94"/>
      <c r="G35" s="30">
        <f t="shared" si="2"/>
        <v>0</v>
      </c>
      <c r="H35" s="9">
        <v>2.06</v>
      </c>
    </row>
    <row r="36" s="3" customFormat="1" ht="26" customHeight="1" spans="1:8">
      <c r="A36" s="9">
        <v>502</v>
      </c>
      <c r="B36" s="17" t="s">
        <v>125</v>
      </c>
      <c r="C36" s="88" t="s">
        <v>126</v>
      </c>
      <c r="D36" s="10" t="s">
        <v>87</v>
      </c>
      <c r="E36" s="9">
        <f>984*6*2</f>
        <v>11808</v>
      </c>
      <c r="F36" s="94"/>
      <c r="G36" s="30">
        <f t="shared" si="2"/>
        <v>0</v>
      </c>
      <c r="H36" s="9">
        <v>2.06</v>
      </c>
    </row>
    <row r="37" s="3" customFormat="1" ht="26" customHeight="1" spans="1:8">
      <c r="A37" s="9">
        <v>503</v>
      </c>
      <c r="B37" s="17" t="s">
        <v>127</v>
      </c>
      <c r="C37" s="88" t="s">
        <v>126</v>
      </c>
      <c r="D37" s="9" t="s">
        <v>112</v>
      </c>
      <c r="E37" s="9">
        <f>84*6*2</f>
        <v>1008</v>
      </c>
      <c r="F37" s="94"/>
      <c r="G37" s="30">
        <f t="shared" ref="G37:G44" si="3">IF(E37="","",ROUND(E37*F37,0))</f>
        <v>0</v>
      </c>
      <c r="H37" s="9">
        <v>2.7</v>
      </c>
    </row>
    <row r="38" s="3" customFormat="1" ht="26" customHeight="1" spans="1:8">
      <c r="A38" s="9">
        <v>504</v>
      </c>
      <c r="B38" s="17" t="s">
        <v>128</v>
      </c>
      <c r="C38" s="88" t="s">
        <v>124</v>
      </c>
      <c r="D38" s="9" t="s">
        <v>112</v>
      </c>
      <c r="E38" s="9">
        <f>1200*12*2</f>
        <v>28800</v>
      </c>
      <c r="F38" s="94"/>
      <c r="G38" s="30">
        <f t="shared" si="3"/>
        <v>0</v>
      </c>
      <c r="H38" s="9">
        <v>1.42</v>
      </c>
    </row>
    <row r="39" s="3" customFormat="1" ht="34" customHeight="1" spans="1:8">
      <c r="A39" s="9">
        <v>505</v>
      </c>
      <c r="B39" s="17" t="s">
        <v>129</v>
      </c>
      <c r="C39" s="88" t="s">
        <v>77</v>
      </c>
      <c r="D39" s="9" t="s">
        <v>56</v>
      </c>
      <c r="E39" s="9">
        <v>1</v>
      </c>
      <c r="F39" s="94"/>
      <c r="G39" s="30">
        <f t="shared" si="3"/>
        <v>0</v>
      </c>
      <c r="H39" s="9">
        <v>200000</v>
      </c>
    </row>
    <row r="40" s="3" customFormat="1" ht="26" customHeight="1" spans="1:8">
      <c r="A40" s="93" t="s">
        <v>130</v>
      </c>
      <c r="B40" s="27" t="s">
        <v>131</v>
      </c>
      <c r="C40" s="88"/>
      <c r="D40" s="9"/>
      <c r="E40" s="9"/>
      <c r="F40" s="94"/>
      <c r="G40" s="30" t="str">
        <f t="shared" si="3"/>
        <v/>
      </c>
      <c r="H40" s="9"/>
    </row>
    <row r="41" s="3" customFormat="1" ht="34" customHeight="1" spans="1:8">
      <c r="A41" s="31" t="s">
        <v>132</v>
      </c>
      <c r="B41" s="17" t="s">
        <v>133</v>
      </c>
      <c r="C41" s="88" t="s">
        <v>124</v>
      </c>
      <c r="D41" s="9" t="s">
        <v>71</v>
      </c>
      <c r="E41" s="89">
        <f>2970*12*2</f>
        <v>71280</v>
      </c>
      <c r="F41" s="90"/>
      <c r="G41" s="95">
        <f t="shared" si="3"/>
        <v>0</v>
      </c>
      <c r="H41" s="89">
        <v>2.07</v>
      </c>
    </row>
    <row r="42" s="3" customFormat="1" ht="26" customHeight="1" spans="1:8">
      <c r="A42" s="31" t="s">
        <v>134</v>
      </c>
      <c r="B42" s="17" t="s">
        <v>135</v>
      </c>
      <c r="C42" s="88" t="s">
        <v>126</v>
      </c>
      <c r="D42" s="9" t="s">
        <v>112</v>
      </c>
      <c r="E42" s="9">
        <f>4071*6*2</f>
        <v>48852</v>
      </c>
      <c r="F42" s="94"/>
      <c r="G42" s="95">
        <f t="shared" si="3"/>
        <v>0</v>
      </c>
      <c r="H42" s="9">
        <v>1.04</v>
      </c>
    </row>
    <row r="43" s="3" customFormat="1" ht="34" customHeight="1" spans="1:8">
      <c r="A43" s="31" t="s">
        <v>136</v>
      </c>
      <c r="B43" s="17" t="s">
        <v>137</v>
      </c>
      <c r="C43" s="88" t="s">
        <v>138</v>
      </c>
      <c r="D43" s="9" t="s">
        <v>112</v>
      </c>
      <c r="E43" s="89">
        <f>38156*4*2</f>
        <v>305248</v>
      </c>
      <c r="F43" s="90"/>
      <c r="G43" s="95">
        <f t="shared" si="3"/>
        <v>0</v>
      </c>
      <c r="H43" s="89">
        <v>1.63</v>
      </c>
    </row>
    <row r="44" s="3" customFormat="1" ht="26" customHeight="1" spans="1:8">
      <c r="A44" s="31" t="s">
        <v>139</v>
      </c>
      <c r="B44" s="17" t="s">
        <v>140</v>
      </c>
      <c r="C44" s="88" t="s">
        <v>138</v>
      </c>
      <c r="D44" s="9" t="s">
        <v>87</v>
      </c>
      <c r="E44" s="9">
        <f>30018*4*2</f>
        <v>240144</v>
      </c>
      <c r="F44" s="94"/>
      <c r="G44" s="95">
        <f t="shared" si="3"/>
        <v>0</v>
      </c>
      <c r="H44" s="9">
        <v>0.81</v>
      </c>
    </row>
    <row r="45" s="2" customFormat="1" ht="24" customHeight="1" spans="1:8">
      <c r="A45" s="10" t="s">
        <v>141</v>
      </c>
      <c r="B45" s="10"/>
      <c r="C45" s="10"/>
      <c r="D45" s="10"/>
      <c r="E45" s="10"/>
      <c r="F45" s="10"/>
      <c r="G45" s="10">
        <f>SUM(G5:G44)</f>
        <v>53280</v>
      </c>
      <c r="H45" s="10"/>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sheetProtection algorithmName="SHA-512" hashValue="+tc3lWLHfSPBP5YzLdLw+oMaHbTSRVUG4cikED7o4gmIzz81VOwadsX3bMCQdvbAD4LCOcZ9rRe2Fz3LFY7/sw==" saltValue="L4s8LQRbLg2rKfE+adi7oQ==" spinCount="100000" sheet="1" formatColumns="0" formatRows="0" objects="1"/>
  <protectedRanges>
    <protectedRange sqref="F30" name="区域1_2"/>
    <protectedRange sqref="F30" name="区域1_2_1"/>
    <protectedRange sqref="F30" name="区域1_2_2"/>
    <protectedRange sqref="F30" name="区域1_2_1_1"/>
    <protectedRange sqref="F30:F32" name="区域1_1"/>
    <protectedRange sqref="F30:F32" name="区域1_2_3"/>
    <protectedRange sqref="F30:F32" name="区域1_1_1"/>
    <protectedRange sqref="F30:F32" name="区域1_2_1_2"/>
    <protectedRange sqref="F30:F32" name="区域1_1_2"/>
    <protectedRange sqref="F30:F32" name="区域1_2_2_1"/>
    <protectedRange sqref="F30:F32" name="区域1_1_1_1"/>
    <protectedRange sqref="F30:F32" name="区域1_2_1_1_1"/>
  </protectedRanges>
  <mergeCells count="2">
    <mergeCell ref="A1:H1"/>
    <mergeCell ref="A45:F45"/>
  </mergeCells>
  <dataValidations count="1">
    <dataValidation type="decimal" operator="lessThanOrEqual" allowBlank="1" showInputMessage="1" showErrorMessage="1" sqref="F6:F44">
      <formula1>H6</formula1>
    </dataValidation>
  </dataValidations>
  <pageMargins left="0.503472222222222" right="0.503472222222222" top="0.747916666666667" bottom="0.747916666666667" header="0.298611111111111" footer="0.298611111111111"/>
  <pageSetup paperSize="9" scale="9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6"/>
  <sheetViews>
    <sheetView showZeros="0" view="pageBreakPreview" zoomScaleNormal="100" topLeftCell="A223" workbookViewId="0">
      <selection activeCell="H229" sqref="H229"/>
    </sheetView>
  </sheetViews>
  <sheetFormatPr defaultColWidth="9" defaultRowHeight="15" outlineLevelCol="7"/>
  <cols>
    <col min="1" max="1" width="6.125" style="4" customWidth="1"/>
    <col min="2" max="2" width="19.75" style="4" customWidth="1"/>
    <col min="3" max="3" width="29.625" style="4" customWidth="1"/>
    <col min="4" max="4" width="5.75" style="4" customWidth="1"/>
    <col min="5" max="5" width="8.625" style="4" customWidth="1"/>
    <col min="6" max="7" width="9.225" style="4" customWidth="1"/>
    <col min="8" max="8" width="8.625" style="4" customWidth="1"/>
    <col min="9" max="16384" width="9" style="5"/>
  </cols>
  <sheetData>
    <row r="1" s="1" customFormat="1" ht="30" customHeight="1" spans="1:8">
      <c r="A1" s="6" t="s">
        <v>142</v>
      </c>
      <c r="B1" s="7"/>
      <c r="C1" s="7"/>
      <c r="D1" s="7"/>
      <c r="E1" s="7"/>
      <c r="F1" s="7"/>
      <c r="G1" s="7"/>
      <c r="H1" s="7"/>
    </row>
    <row r="2" s="2" customFormat="1" ht="24" customHeight="1" spans="1:8">
      <c r="A2" s="8" t="str">
        <f>国省干线基价类!A2</f>
        <v>线路名称：国省干线</v>
      </c>
      <c r="B2" s="8"/>
      <c r="C2" s="8"/>
      <c r="D2" s="8"/>
      <c r="E2" s="8"/>
      <c r="F2" s="8"/>
      <c r="G2" s="8" t="s">
        <v>22</v>
      </c>
      <c r="H2" s="8"/>
    </row>
    <row r="3" s="2" customFormat="1" ht="36.75" customHeight="1" spans="1:8">
      <c r="A3" s="9" t="s">
        <v>44</v>
      </c>
      <c r="B3" s="10" t="s">
        <v>45</v>
      </c>
      <c r="C3" s="9" t="s">
        <v>46</v>
      </c>
      <c r="D3" s="10" t="s">
        <v>47</v>
      </c>
      <c r="E3" s="10" t="s">
        <v>48</v>
      </c>
      <c r="F3" s="10" t="s">
        <v>49</v>
      </c>
      <c r="G3" s="10" t="s">
        <v>50</v>
      </c>
      <c r="H3" s="96" t="s">
        <v>51</v>
      </c>
    </row>
    <row r="4" s="2" customFormat="1" ht="26" customHeight="1" spans="1:8">
      <c r="A4" s="11" t="s">
        <v>78</v>
      </c>
      <c r="B4" s="12" t="s">
        <v>143</v>
      </c>
      <c r="C4" s="10"/>
      <c r="D4" s="10"/>
      <c r="E4" s="10"/>
      <c r="F4" s="10"/>
      <c r="G4" s="10"/>
      <c r="H4" s="97"/>
    </row>
    <row r="5" s="2" customFormat="1" ht="25.5" customHeight="1" spans="1:8">
      <c r="A5" s="9" t="s">
        <v>144</v>
      </c>
      <c r="B5" s="13" t="s">
        <v>145</v>
      </c>
      <c r="C5" s="13"/>
      <c r="D5" s="9"/>
      <c r="E5" s="14"/>
      <c r="F5" s="15"/>
      <c r="G5" s="9"/>
      <c r="H5" s="98"/>
    </row>
    <row r="6" s="2" customFormat="1" ht="51" customHeight="1" spans="1:8">
      <c r="A6" s="16" t="s">
        <v>146</v>
      </c>
      <c r="B6" s="17" t="s">
        <v>147</v>
      </c>
      <c r="C6" s="17" t="s">
        <v>148</v>
      </c>
      <c r="D6" s="9" t="s">
        <v>149</v>
      </c>
      <c r="E6" s="14">
        <v>100</v>
      </c>
      <c r="F6" s="18"/>
      <c r="G6" s="19">
        <f t="shared" ref="G6:G21" si="0">IF(E6="","",ROUND(F6*E6,0))</f>
        <v>0</v>
      </c>
      <c r="H6" s="14">
        <v>211.79</v>
      </c>
    </row>
    <row r="7" s="3" customFormat="1" ht="51" customHeight="1" spans="1:8">
      <c r="A7" s="16" t="s">
        <v>150</v>
      </c>
      <c r="B7" s="17" t="s">
        <v>151</v>
      </c>
      <c r="C7" s="17" t="s">
        <v>152</v>
      </c>
      <c r="D7" s="9" t="s">
        <v>149</v>
      </c>
      <c r="E7" s="14">
        <v>25</v>
      </c>
      <c r="F7" s="18"/>
      <c r="G7" s="19">
        <f t="shared" si="0"/>
        <v>0</v>
      </c>
      <c r="H7" s="14">
        <v>162.29</v>
      </c>
    </row>
    <row r="8" s="3" customFormat="1" ht="51" customHeight="1" spans="1:8">
      <c r="A8" s="16" t="s">
        <v>153</v>
      </c>
      <c r="B8" s="17" t="s">
        <v>154</v>
      </c>
      <c r="C8" s="17" t="s">
        <v>155</v>
      </c>
      <c r="D8" s="9" t="s">
        <v>149</v>
      </c>
      <c r="E8" s="14">
        <v>25</v>
      </c>
      <c r="F8" s="18"/>
      <c r="G8" s="19">
        <f t="shared" si="0"/>
        <v>0</v>
      </c>
      <c r="H8" s="14">
        <v>97.47</v>
      </c>
    </row>
    <row r="9" s="3" customFormat="1" ht="28.5" customHeight="1" spans="1:8">
      <c r="A9" s="16" t="s">
        <v>156</v>
      </c>
      <c r="B9" s="13" t="s">
        <v>157</v>
      </c>
      <c r="C9" s="17"/>
      <c r="D9" s="9"/>
      <c r="E9" s="14">
        <v>0</v>
      </c>
      <c r="F9" s="18"/>
      <c r="G9" s="19">
        <f t="shared" si="0"/>
        <v>0</v>
      </c>
      <c r="H9" s="14"/>
    </row>
    <row r="10" s="3" customFormat="1" ht="28.5" customHeight="1" spans="1:8">
      <c r="A10" s="9" t="s">
        <v>158</v>
      </c>
      <c r="B10" s="17" t="s">
        <v>159</v>
      </c>
      <c r="C10" s="17"/>
      <c r="D10" s="17"/>
      <c r="E10" s="14">
        <v>0</v>
      </c>
      <c r="F10" s="18"/>
      <c r="G10" s="19">
        <f t="shared" si="0"/>
        <v>0</v>
      </c>
      <c r="H10" s="14"/>
    </row>
    <row r="11" s="3" customFormat="1" ht="51" customHeight="1" spans="1:8">
      <c r="A11" s="167" t="s">
        <v>160</v>
      </c>
      <c r="B11" s="21" t="s">
        <v>161</v>
      </c>
      <c r="C11" s="21" t="s">
        <v>162</v>
      </c>
      <c r="D11" s="9" t="s">
        <v>163</v>
      </c>
      <c r="E11" s="14">
        <v>1</v>
      </c>
      <c r="F11" s="18"/>
      <c r="G11" s="19">
        <f t="shared" si="0"/>
        <v>0</v>
      </c>
      <c r="H11" s="14">
        <v>1847.26</v>
      </c>
    </row>
    <row r="12" s="3" customFormat="1" ht="28.5" customHeight="1" spans="1:8">
      <c r="A12" s="16" t="s">
        <v>164</v>
      </c>
      <c r="B12" s="13" t="s">
        <v>165</v>
      </c>
      <c r="C12" s="17"/>
      <c r="D12" s="9"/>
      <c r="E12" s="14">
        <v>0</v>
      </c>
      <c r="F12" s="18"/>
      <c r="G12" s="19">
        <f t="shared" si="0"/>
        <v>0</v>
      </c>
      <c r="H12" s="14"/>
    </row>
    <row r="13" s="3" customFormat="1" ht="28.5" customHeight="1" spans="1:8">
      <c r="A13" s="168" t="s">
        <v>146</v>
      </c>
      <c r="B13" s="13" t="s">
        <v>166</v>
      </c>
      <c r="C13" s="17"/>
      <c r="D13" s="9"/>
      <c r="E13" s="14">
        <v>0</v>
      </c>
      <c r="F13" s="18"/>
      <c r="G13" s="19">
        <f t="shared" si="0"/>
        <v>0</v>
      </c>
      <c r="H13" s="14"/>
    </row>
    <row r="14" s="3" customFormat="1" ht="38.25" customHeight="1" spans="1:8">
      <c r="A14" s="167" t="s">
        <v>160</v>
      </c>
      <c r="B14" s="13" t="s">
        <v>167</v>
      </c>
      <c r="C14" s="17" t="s">
        <v>168</v>
      </c>
      <c r="D14" s="22" t="s">
        <v>149</v>
      </c>
      <c r="E14" s="14">
        <v>25</v>
      </c>
      <c r="F14" s="23"/>
      <c r="G14" s="19">
        <f t="shared" si="0"/>
        <v>0</v>
      </c>
      <c r="H14" s="24">
        <v>55.31</v>
      </c>
    </row>
    <row r="15" s="3" customFormat="1" ht="36.75" customHeight="1" spans="1:8">
      <c r="A15" s="16" t="s">
        <v>169</v>
      </c>
      <c r="B15" s="13" t="s">
        <v>170</v>
      </c>
      <c r="C15" s="17"/>
      <c r="D15" s="9"/>
      <c r="E15" s="14">
        <v>0</v>
      </c>
      <c r="F15" s="18"/>
      <c r="G15" s="19">
        <f t="shared" si="0"/>
        <v>0</v>
      </c>
      <c r="H15" s="14"/>
    </row>
    <row r="16" s="3" customFormat="1" ht="28.5" customHeight="1" spans="1:8">
      <c r="A16" s="168" t="s">
        <v>158</v>
      </c>
      <c r="B16" s="13" t="s">
        <v>171</v>
      </c>
      <c r="C16" s="17"/>
      <c r="D16" s="9"/>
      <c r="E16" s="14">
        <v>0</v>
      </c>
      <c r="F16" s="18"/>
      <c r="G16" s="19">
        <f t="shared" si="0"/>
        <v>0</v>
      </c>
      <c r="H16" s="14"/>
    </row>
    <row r="17" s="3" customFormat="1" ht="51" customHeight="1" spans="1:8">
      <c r="A17" s="167" t="s">
        <v>160</v>
      </c>
      <c r="B17" s="21" t="s">
        <v>172</v>
      </c>
      <c r="C17" s="21" t="s">
        <v>173</v>
      </c>
      <c r="D17" s="22" t="s">
        <v>149</v>
      </c>
      <c r="E17" s="14">
        <v>25</v>
      </c>
      <c r="F17" s="23"/>
      <c r="G17" s="19">
        <f t="shared" si="0"/>
        <v>0</v>
      </c>
      <c r="H17" s="24">
        <v>53.22</v>
      </c>
    </row>
    <row r="18" s="3" customFormat="1" ht="28.5" customHeight="1" spans="1:8">
      <c r="A18" s="16" t="s">
        <v>174</v>
      </c>
      <c r="B18" s="21" t="s">
        <v>175</v>
      </c>
      <c r="C18" s="21"/>
      <c r="D18" s="22"/>
      <c r="E18" s="14">
        <v>0</v>
      </c>
      <c r="F18" s="25"/>
      <c r="G18" s="19">
        <f t="shared" si="0"/>
        <v>0</v>
      </c>
      <c r="H18" s="26"/>
    </row>
    <row r="19" s="3" customFormat="1" ht="51" customHeight="1" spans="1:8">
      <c r="A19" s="168" t="s">
        <v>153</v>
      </c>
      <c r="B19" s="21" t="s">
        <v>176</v>
      </c>
      <c r="C19" s="21" t="s">
        <v>177</v>
      </c>
      <c r="D19" s="22" t="s">
        <v>149</v>
      </c>
      <c r="E19" s="14">
        <v>20</v>
      </c>
      <c r="F19" s="23"/>
      <c r="G19" s="19">
        <f t="shared" si="0"/>
        <v>0</v>
      </c>
      <c r="H19" s="24">
        <v>1760.24</v>
      </c>
    </row>
    <row r="20" s="3" customFormat="1" ht="38.25" customHeight="1" spans="1:8">
      <c r="A20" s="168" t="s">
        <v>178</v>
      </c>
      <c r="B20" s="21" t="s">
        <v>179</v>
      </c>
      <c r="C20" s="21" t="s">
        <v>180</v>
      </c>
      <c r="D20" s="22" t="s">
        <v>181</v>
      </c>
      <c r="E20" s="14">
        <v>300</v>
      </c>
      <c r="F20" s="25"/>
      <c r="G20" s="19">
        <f t="shared" si="0"/>
        <v>0</v>
      </c>
      <c r="H20" s="26">
        <v>56.18</v>
      </c>
    </row>
    <row r="21" s="3" customFormat="1" ht="63.75" customHeight="1" spans="1:8">
      <c r="A21" s="168" t="s">
        <v>182</v>
      </c>
      <c r="B21" s="21" t="s">
        <v>183</v>
      </c>
      <c r="C21" s="21" t="s">
        <v>184</v>
      </c>
      <c r="D21" s="22" t="s">
        <v>149</v>
      </c>
      <c r="E21" s="14">
        <v>10</v>
      </c>
      <c r="F21" s="23"/>
      <c r="G21" s="19">
        <f t="shared" si="0"/>
        <v>0</v>
      </c>
      <c r="H21" s="24">
        <v>683.92</v>
      </c>
    </row>
    <row r="22" s="3" customFormat="1" ht="28.5" customHeight="1" spans="1:8">
      <c r="A22" s="11" t="s">
        <v>93</v>
      </c>
      <c r="B22" s="27" t="s">
        <v>185</v>
      </c>
      <c r="C22" s="28"/>
      <c r="D22" s="9"/>
      <c r="E22" s="29"/>
      <c r="F22" s="18"/>
      <c r="G22" s="30"/>
      <c r="H22" s="14"/>
    </row>
    <row r="23" s="3" customFormat="1" ht="28.5" customHeight="1" spans="1:8">
      <c r="A23" s="34" t="s">
        <v>186</v>
      </c>
      <c r="B23" s="35" t="s">
        <v>187</v>
      </c>
      <c r="C23" s="36"/>
      <c r="D23" s="37"/>
      <c r="E23" s="14"/>
      <c r="F23" s="18"/>
      <c r="G23" s="19" t="str">
        <f t="shared" ref="G23:G41" si="1">IF(E23="","",ROUND(F23*E23,0))</f>
        <v/>
      </c>
      <c r="H23" s="14"/>
    </row>
    <row r="24" s="3" customFormat="1" ht="38.25" customHeight="1" spans="1:8">
      <c r="A24" s="169" t="s">
        <v>146</v>
      </c>
      <c r="B24" s="17" t="s">
        <v>188</v>
      </c>
      <c r="C24" s="17" t="s">
        <v>189</v>
      </c>
      <c r="D24" s="9" t="s">
        <v>149</v>
      </c>
      <c r="E24" s="14">
        <v>100</v>
      </c>
      <c r="F24" s="32"/>
      <c r="G24" s="19">
        <f t="shared" si="1"/>
        <v>0</v>
      </c>
      <c r="H24" s="33">
        <v>406.25</v>
      </c>
    </row>
    <row r="25" s="3" customFormat="1" ht="28.5" customHeight="1" spans="1:8">
      <c r="A25" s="34" t="s">
        <v>190</v>
      </c>
      <c r="B25" s="17" t="s">
        <v>191</v>
      </c>
      <c r="C25" s="17" t="s">
        <v>192</v>
      </c>
      <c r="D25" s="9" t="s">
        <v>87</v>
      </c>
      <c r="E25" s="14">
        <v>5000</v>
      </c>
      <c r="F25" s="32"/>
      <c r="G25" s="19">
        <f t="shared" si="1"/>
        <v>0</v>
      </c>
      <c r="H25" s="33">
        <v>1.96</v>
      </c>
    </row>
    <row r="26" s="3" customFormat="1" ht="28.5" customHeight="1" spans="1:8">
      <c r="A26" s="9" t="s">
        <v>193</v>
      </c>
      <c r="B26" s="17" t="s">
        <v>194</v>
      </c>
      <c r="C26" s="17" t="s">
        <v>195</v>
      </c>
      <c r="D26" s="9" t="s">
        <v>87</v>
      </c>
      <c r="E26" s="14">
        <v>200</v>
      </c>
      <c r="F26" s="18"/>
      <c r="G26" s="19">
        <f t="shared" si="1"/>
        <v>0</v>
      </c>
      <c r="H26" s="14">
        <v>14.23</v>
      </c>
    </row>
    <row r="27" s="3" customFormat="1" ht="28.5" customHeight="1" spans="1:8">
      <c r="A27" s="9" t="s">
        <v>196</v>
      </c>
      <c r="B27" s="17" t="s">
        <v>197</v>
      </c>
      <c r="C27" s="17" t="s">
        <v>198</v>
      </c>
      <c r="D27" s="9" t="s">
        <v>87</v>
      </c>
      <c r="E27" s="14">
        <v>200</v>
      </c>
      <c r="F27" s="18"/>
      <c r="G27" s="19">
        <f t="shared" si="1"/>
        <v>0</v>
      </c>
      <c r="H27" s="14">
        <v>39.06</v>
      </c>
    </row>
    <row r="28" s="3" customFormat="1" ht="28.5" customHeight="1" spans="1:8">
      <c r="A28" s="31" t="s">
        <v>199</v>
      </c>
      <c r="B28" s="13" t="s">
        <v>200</v>
      </c>
      <c r="C28" s="17"/>
      <c r="D28" s="9"/>
      <c r="E28" s="14">
        <v>0</v>
      </c>
      <c r="F28" s="18"/>
      <c r="G28" s="19">
        <f t="shared" si="1"/>
        <v>0</v>
      </c>
      <c r="H28" s="14"/>
    </row>
    <row r="29" s="3" customFormat="1" ht="37.5" customHeight="1" spans="1:8">
      <c r="A29" s="170" t="s">
        <v>150</v>
      </c>
      <c r="B29" s="17" t="s">
        <v>201</v>
      </c>
      <c r="C29" s="17" t="s">
        <v>202</v>
      </c>
      <c r="D29" s="9" t="s">
        <v>149</v>
      </c>
      <c r="E29" s="14">
        <v>60</v>
      </c>
      <c r="F29" s="32"/>
      <c r="G29" s="19">
        <f t="shared" si="1"/>
        <v>0</v>
      </c>
      <c r="H29" s="33">
        <v>1814.78</v>
      </c>
    </row>
    <row r="30" s="3" customFormat="1" ht="28.5" customHeight="1" spans="1:8">
      <c r="A30" s="31" t="s">
        <v>203</v>
      </c>
      <c r="B30" s="13" t="s">
        <v>204</v>
      </c>
      <c r="C30" s="17"/>
      <c r="D30" s="9"/>
      <c r="E30" s="14">
        <v>0</v>
      </c>
      <c r="F30" s="18"/>
      <c r="G30" s="19">
        <f t="shared" si="1"/>
        <v>0</v>
      </c>
      <c r="H30" s="14"/>
    </row>
    <row r="31" s="3" customFormat="1" ht="37.5" customHeight="1" spans="1:8">
      <c r="A31" s="31" t="s">
        <v>146</v>
      </c>
      <c r="B31" s="17" t="s">
        <v>201</v>
      </c>
      <c r="C31" s="17" t="s">
        <v>205</v>
      </c>
      <c r="D31" s="9" t="s">
        <v>149</v>
      </c>
      <c r="E31" s="14">
        <v>60</v>
      </c>
      <c r="F31" s="32"/>
      <c r="G31" s="19">
        <f t="shared" si="1"/>
        <v>0</v>
      </c>
      <c r="H31" s="33">
        <v>1321.1</v>
      </c>
    </row>
    <row r="32" s="3" customFormat="1" ht="28.5" customHeight="1" spans="1:8">
      <c r="A32" s="31" t="s">
        <v>206</v>
      </c>
      <c r="B32" s="36" t="s">
        <v>207</v>
      </c>
      <c r="C32" s="36"/>
      <c r="D32" s="37"/>
      <c r="E32" s="14">
        <v>0</v>
      </c>
      <c r="F32" s="99"/>
      <c r="G32" s="19">
        <f t="shared" si="1"/>
        <v>0</v>
      </c>
      <c r="H32" s="100"/>
    </row>
    <row r="33" s="3" customFormat="1" ht="28.5" customHeight="1" spans="1:8">
      <c r="A33" s="31" t="s">
        <v>146</v>
      </c>
      <c r="B33" s="17" t="s">
        <v>201</v>
      </c>
      <c r="C33" s="17" t="s">
        <v>208</v>
      </c>
      <c r="D33" s="9" t="s">
        <v>149</v>
      </c>
      <c r="E33" s="14">
        <v>78</v>
      </c>
      <c r="F33" s="18"/>
      <c r="G33" s="19">
        <f t="shared" si="1"/>
        <v>0</v>
      </c>
      <c r="H33" s="14">
        <v>1815.75</v>
      </c>
    </row>
    <row r="34" s="3" customFormat="1" ht="38.25" customHeight="1" spans="1:8">
      <c r="A34" s="9" t="s">
        <v>209</v>
      </c>
      <c r="B34" s="39" t="s">
        <v>210</v>
      </c>
      <c r="C34" s="17" t="s">
        <v>211</v>
      </c>
      <c r="D34" s="9" t="s">
        <v>149</v>
      </c>
      <c r="E34" s="14">
        <v>1</v>
      </c>
      <c r="F34" s="18"/>
      <c r="G34" s="19">
        <f t="shared" si="1"/>
        <v>0</v>
      </c>
      <c r="H34" s="14">
        <v>535.97</v>
      </c>
    </row>
    <row r="35" s="3" customFormat="1" ht="37.5" customHeight="1" spans="1:8">
      <c r="A35" s="9" t="s">
        <v>212</v>
      </c>
      <c r="B35" s="17" t="s">
        <v>213</v>
      </c>
      <c r="C35" s="17" t="s">
        <v>214</v>
      </c>
      <c r="D35" s="9" t="s">
        <v>215</v>
      </c>
      <c r="E35" s="14">
        <v>1</v>
      </c>
      <c r="F35" s="32"/>
      <c r="G35" s="19">
        <f t="shared" si="1"/>
        <v>0</v>
      </c>
      <c r="H35" s="33">
        <v>5891.72</v>
      </c>
    </row>
    <row r="36" s="3" customFormat="1" ht="28.5" customHeight="1" spans="1:8">
      <c r="A36" s="40" t="s">
        <v>216</v>
      </c>
      <c r="B36" s="36" t="s">
        <v>217</v>
      </c>
      <c r="C36" s="41"/>
      <c r="D36" s="37"/>
      <c r="E36" s="14">
        <v>0</v>
      </c>
      <c r="F36" s="18"/>
      <c r="G36" s="19">
        <f t="shared" si="1"/>
        <v>0</v>
      </c>
      <c r="H36" s="14"/>
    </row>
    <row r="37" s="3" customFormat="1" ht="38.25" customHeight="1" spans="1:8">
      <c r="A37" s="170" t="s">
        <v>146</v>
      </c>
      <c r="B37" s="21" t="s">
        <v>218</v>
      </c>
      <c r="C37" s="21" t="s">
        <v>219</v>
      </c>
      <c r="D37" s="22" t="s">
        <v>112</v>
      </c>
      <c r="E37" s="14">
        <v>100</v>
      </c>
      <c r="F37" s="32"/>
      <c r="G37" s="19">
        <f t="shared" si="1"/>
        <v>0</v>
      </c>
      <c r="H37" s="33">
        <v>63.03</v>
      </c>
    </row>
    <row r="38" s="3" customFormat="1" ht="38.25" customHeight="1" spans="1:8">
      <c r="A38" s="31" t="s">
        <v>150</v>
      </c>
      <c r="B38" s="21" t="s">
        <v>220</v>
      </c>
      <c r="C38" s="21" t="s">
        <v>221</v>
      </c>
      <c r="D38" s="22" t="s">
        <v>112</v>
      </c>
      <c r="E38" s="14">
        <v>300</v>
      </c>
      <c r="F38" s="32"/>
      <c r="G38" s="19">
        <f t="shared" si="1"/>
        <v>0</v>
      </c>
      <c r="H38" s="33">
        <v>144.47</v>
      </c>
    </row>
    <row r="39" s="3" customFormat="1" ht="28.5" customHeight="1" spans="1:8">
      <c r="A39" s="31" t="s">
        <v>153</v>
      </c>
      <c r="B39" s="21" t="s">
        <v>222</v>
      </c>
      <c r="C39" s="21" t="s">
        <v>223</v>
      </c>
      <c r="D39" s="9" t="s">
        <v>149</v>
      </c>
      <c r="E39" s="14">
        <v>10</v>
      </c>
      <c r="F39" s="101"/>
      <c r="G39" s="19">
        <f t="shared" si="1"/>
        <v>0</v>
      </c>
      <c r="H39" s="102">
        <v>1751.06</v>
      </c>
    </row>
    <row r="40" s="3" customFormat="1" ht="28.5" customHeight="1" spans="1:8">
      <c r="A40" s="31" t="s">
        <v>158</v>
      </c>
      <c r="B40" s="21" t="s">
        <v>224</v>
      </c>
      <c r="C40" s="21" t="s">
        <v>225</v>
      </c>
      <c r="D40" s="9" t="s">
        <v>149</v>
      </c>
      <c r="E40" s="14">
        <v>1</v>
      </c>
      <c r="F40" s="18"/>
      <c r="G40" s="19">
        <f t="shared" si="1"/>
        <v>0</v>
      </c>
      <c r="H40" s="14">
        <v>4347.83</v>
      </c>
    </row>
    <row r="41" s="3" customFormat="1" ht="28.5" customHeight="1" spans="1:8">
      <c r="A41" s="31" t="s">
        <v>226</v>
      </c>
      <c r="B41" s="21" t="s">
        <v>227</v>
      </c>
      <c r="C41" s="21" t="s">
        <v>228</v>
      </c>
      <c r="D41" s="9" t="s">
        <v>87</v>
      </c>
      <c r="E41" s="14">
        <v>30</v>
      </c>
      <c r="F41" s="18"/>
      <c r="G41" s="19">
        <f t="shared" si="1"/>
        <v>0</v>
      </c>
      <c r="H41" s="14">
        <v>192.57</v>
      </c>
    </row>
    <row r="42" s="3" customFormat="1" ht="28.5" customHeight="1" spans="1:8">
      <c r="A42" s="31" t="s">
        <v>229</v>
      </c>
      <c r="B42" s="21" t="s">
        <v>230</v>
      </c>
      <c r="C42" s="103"/>
      <c r="D42" s="22"/>
      <c r="E42" s="14">
        <v>0</v>
      </c>
      <c r="F42" s="101"/>
      <c r="G42" s="19">
        <f t="shared" ref="G42:G66" si="2">IF(E42="","",ROUND(F42*E42,0))</f>
        <v>0</v>
      </c>
      <c r="H42" s="102"/>
    </row>
    <row r="43" s="3" customFormat="1" ht="38.25" customHeight="1" spans="1:8">
      <c r="A43" s="31" t="s">
        <v>146</v>
      </c>
      <c r="B43" s="21" t="s">
        <v>231</v>
      </c>
      <c r="C43" s="103" t="s">
        <v>232</v>
      </c>
      <c r="D43" s="9" t="s">
        <v>87</v>
      </c>
      <c r="E43" s="14">
        <v>40</v>
      </c>
      <c r="F43" s="32"/>
      <c r="G43" s="19">
        <f t="shared" si="2"/>
        <v>0</v>
      </c>
      <c r="H43" s="33">
        <v>96.38</v>
      </c>
    </row>
    <row r="44" s="3" customFormat="1" ht="38.25" customHeight="1" spans="1:8">
      <c r="A44" s="170" t="s">
        <v>150</v>
      </c>
      <c r="B44" s="21" t="s">
        <v>233</v>
      </c>
      <c r="C44" s="103" t="s">
        <v>234</v>
      </c>
      <c r="D44" s="9" t="s">
        <v>87</v>
      </c>
      <c r="E44" s="14">
        <v>40</v>
      </c>
      <c r="F44" s="32"/>
      <c r="G44" s="19">
        <f t="shared" si="2"/>
        <v>0</v>
      </c>
      <c r="H44" s="33">
        <v>303.29</v>
      </c>
    </row>
    <row r="45" s="3" customFormat="1" ht="28.5" customHeight="1" spans="1:8">
      <c r="A45" s="37" t="s">
        <v>235</v>
      </c>
      <c r="B45" s="17" t="s">
        <v>236</v>
      </c>
      <c r="C45" s="17"/>
      <c r="D45" s="9"/>
      <c r="E45" s="14">
        <v>0</v>
      </c>
      <c r="F45" s="18"/>
      <c r="G45" s="19">
        <f t="shared" si="2"/>
        <v>0</v>
      </c>
      <c r="H45" s="14"/>
    </row>
    <row r="46" s="3" customFormat="1" ht="87.75" customHeight="1" spans="1:8">
      <c r="A46" s="16" t="s">
        <v>146</v>
      </c>
      <c r="B46" s="21" t="s">
        <v>237</v>
      </c>
      <c r="C46" s="21" t="s">
        <v>238</v>
      </c>
      <c r="D46" s="9" t="s">
        <v>112</v>
      </c>
      <c r="E46" s="14">
        <v>5</v>
      </c>
      <c r="F46" s="104"/>
      <c r="G46" s="19">
        <f t="shared" si="2"/>
        <v>0</v>
      </c>
      <c r="H46" s="105">
        <v>176.26</v>
      </c>
    </row>
    <row r="47" s="3" customFormat="1" ht="87.75" customHeight="1" spans="1:8">
      <c r="A47" s="16" t="s">
        <v>153</v>
      </c>
      <c r="B47" s="21" t="s">
        <v>239</v>
      </c>
      <c r="C47" s="21" t="s">
        <v>240</v>
      </c>
      <c r="D47" s="22" t="s">
        <v>112</v>
      </c>
      <c r="E47" s="14">
        <v>5</v>
      </c>
      <c r="F47" s="32"/>
      <c r="G47" s="19">
        <f t="shared" si="2"/>
        <v>0</v>
      </c>
      <c r="H47" s="33">
        <v>514.36</v>
      </c>
    </row>
    <row r="48" s="3" customFormat="1" ht="87.75" customHeight="1" spans="1:8">
      <c r="A48" s="16" t="s">
        <v>158</v>
      </c>
      <c r="B48" s="21" t="s">
        <v>241</v>
      </c>
      <c r="C48" s="21" t="s">
        <v>242</v>
      </c>
      <c r="D48" s="22" t="s">
        <v>112</v>
      </c>
      <c r="E48" s="14">
        <v>5</v>
      </c>
      <c r="F48" s="32"/>
      <c r="G48" s="19">
        <f t="shared" si="2"/>
        <v>0</v>
      </c>
      <c r="H48" s="33">
        <v>726.19</v>
      </c>
    </row>
    <row r="49" s="3" customFormat="1" ht="87.75" customHeight="1" spans="1:8">
      <c r="A49" s="16" t="s">
        <v>243</v>
      </c>
      <c r="B49" s="21" t="s">
        <v>244</v>
      </c>
      <c r="C49" s="21" t="s">
        <v>245</v>
      </c>
      <c r="D49" s="22" t="s">
        <v>112</v>
      </c>
      <c r="E49" s="14">
        <v>5</v>
      </c>
      <c r="F49" s="32"/>
      <c r="G49" s="19">
        <f t="shared" si="2"/>
        <v>0</v>
      </c>
      <c r="H49" s="33">
        <v>1025.1</v>
      </c>
    </row>
    <row r="50" s="3" customFormat="1" ht="63.75" customHeight="1" spans="1:8">
      <c r="A50" s="16" t="s">
        <v>182</v>
      </c>
      <c r="B50" s="21" t="s">
        <v>246</v>
      </c>
      <c r="C50" s="21" t="s">
        <v>247</v>
      </c>
      <c r="D50" s="22" t="s">
        <v>112</v>
      </c>
      <c r="E50" s="14">
        <v>5</v>
      </c>
      <c r="F50" s="32"/>
      <c r="G50" s="19">
        <f t="shared" si="2"/>
        <v>0</v>
      </c>
      <c r="H50" s="33">
        <v>1326.4</v>
      </c>
    </row>
    <row r="51" s="3" customFormat="1" ht="87.75" customHeight="1" spans="1:8">
      <c r="A51" s="168" t="s">
        <v>178</v>
      </c>
      <c r="B51" s="21" t="s">
        <v>248</v>
      </c>
      <c r="C51" s="106" t="s">
        <v>249</v>
      </c>
      <c r="D51" s="22" t="s">
        <v>112</v>
      </c>
      <c r="E51" s="14">
        <v>10</v>
      </c>
      <c r="F51" s="32"/>
      <c r="G51" s="19">
        <f t="shared" si="2"/>
        <v>0</v>
      </c>
      <c r="H51" s="33">
        <v>871.66</v>
      </c>
    </row>
    <row r="52" s="3" customFormat="1" ht="28.5" customHeight="1" spans="1:8">
      <c r="A52" s="168" t="s">
        <v>250</v>
      </c>
      <c r="B52" s="21" t="s">
        <v>251</v>
      </c>
      <c r="C52" s="21" t="s">
        <v>252</v>
      </c>
      <c r="D52" s="9" t="s">
        <v>149</v>
      </c>
      <c r="E52" s="14">
        <v>10</v>
      </c>
      <c r="F52" s="32"/>
      <c r="G52" s="19">
        <f t="shared" si="2"/>
        <v>0</v>
      </c>
      <c r="H52" s="33">
        <v>281.47</v>
      </c>
    </row>
    <row r="53" s="3" customFormat="1" ht="28.5" customHeight="1" spans="1:8">
      <c r="A53" s="16" t="s">
        <v>253</v>
      </c>
      <c r="B53" s="21" t="s">
        <v>254</v>
      </c>
      <c r="C53" s="21"/>
      <c r="D53" s="22"/>
      <c r="E53" s="14">
        <v>0</v>
      </c>
      <c r="F53" s="25"/>
      <c r="G53" s="19">
        <f t="shared" si="2"/>
        <v>0</v>
      </c>
      <c r="H53" s="26"/>
    </row>
    <row r="54" s="3" customFormat="1" ht="28.5" customHeight="1" spans="1:8">
      <c r="A54" s="16" t="s">
        <v>146</v>
      </c>
      <c r="B54" s="21" t="s">
        <v>255</v>
      </c>
      <c r="C54" s="21" t="s">
        <v>256</v>
      </c>
      <c r="D54" s="22" t="s">
        <v>257</v>
      </c>
      <c r="E54" s="14">
        <v>100</v>
      </c>
      <c r="F54" s="44"/>
      <c r="G54" s="19">
        <f t="shared" si="2"/>
        <v>0</v>
      </c>
      <c r="H54" s="45">
        <v>230.27</v>
      </c>
    </row>
    <row r="55" s="3" customFormat="1" ht="38.25" customHeight="1" spans="1:8">
      <c r="A55" s="168" t="s">
        <v>150</v>
      </c>
      <c r="B55" s="21" t="s">
        <v>258</v>
      </c>
      <c r="C55" s="21" t="s">
        <v>259</v>
      </c>
      <c r="D55" s="22" t="s">
        <v>260</v>
      </c>
      <c r="E55" s="14">
        <v>10</v>
      </c>
      <c r="F55" s="44"/>
      <c r="G55" s="19">
        <f t="shared" si="2"/>
        <v>0</v>
      </c>
      <c r="H55" s="45">
        <v>204.14</v>
      </c>
    </row>
    <row r="56" s="3" customFormat="1" ht="38.25" customHeight="1" spans="1:8">
      <c r="A56" s="168" t="s">
        <v>153</v>
      </c>
      <c r="B56" s="21" t="s">
        <v>258</v>
      </c>
      <c r="C56" s="21" t="s">
        <v>261</v>
      </c>
      <c r="D56" s="22" t="s">
        <v>260</v>
      </c>
      <c r="E56" s="14">
        <v>10</v>
      </c>
      <c r="F56" s="44"/>
      <c r="G56" s="19">
        <f t="shared" si="2"/>
        <v>0</v>
      </c>
      <c r="H56" s="45">
        <v>309.89</v>
      </c>
    </row>
    <row r="57" s="3" customFormat="1" ht="63.75" customHeight="1" spans="1:8">
      <c r="A57" s="168" t="s">
        <v>158</v>
      </c>
      <c r="B57" s="21" t="s">
        <v>262</v>
      </c>
      <c r="C57" s="21" t="s">
        <v>263</v>
      </c>
      <c r="D57" s="22" t="s">
        <v>149</v>
      </c>
      <c r="E57" s="14">
        <v>10</v>
      </c>
      <c r="F57" s="44"/>
      <c r="G57" s="19">
        <f t="shared" si="2"/>
        <v>0</v>
      </c>
      <c r="H57" s="45">
        <v>1500</v>
      </c>
    </row>
    <row r="58" s="3" customFormat="1" ht="38.25" customHeight="1" spans="1:8">
      <c r="A58" s="168" t="s">
        <v>243</v>
      </c>
      <c r="B58" s="21" t="s">
        <v>264</v>
      </c>
      <c r="C58" s="21" t="s">
        <v>265</v>
      </c>
      <c r="D58" s="22" t="s">
        <v>149</v>
      </c>
      <c r="E58" s="14">
        <v>10</v>
      </c>
      <c r="F58" s="44"/>
      <c r="G58" s="19">
        <f t="shared" si="2"/>
        <v>0</v>
      </c>
      <c r="H58" s="45">
        <v>679.89</v>
      </c>
    </row>
    <row r="59" s="3" customFormat="1" ht="38.25" customHeight="1" spans="1:8">
      <c r="A59" s="168" t="s">
        <v>182</v>
      </c>
      <c r="B59" s="21" t="s">
        <v>264</v>
      </c>
      <c r="C59" s="21" t="s">
        <v>266</v>
      </c>
      <c r="D59" s="22" t="s">
        <v>149</v>
      </c>
      <c r="E59" s="14">
        <v>10</v>
      </c>
      <c r="F59" s="44"/>
      <c r="G59" s="19">
        <f t="shared" si="2"/>
        <v>0</v>
      </c>
      <c r="H59" s="45">
        <v>691.86</v>
      </c>
    </row>
    <row r="60" s="3" customFormat="1" ht="28.5" customHeight="1" spans="1:8">
      <c r="A60" s="168" t="s">
        <v>178</v>
      </c>
      <c r="B60" s="107" t="s">
        <v>267</v>
      </c>
      <c r="C60" s="107" t="s">
        <v>268</v>
      </c>
      <c r="D60" s="108" t="s">
        <v>163</v>
      </c>
      <c r="E60" s="14">
        <v>10</v>
      </c>
      <c r="F60" s="44"/>
      <c r="G60" s="19">
        <f t="shared" si="2"/>
        <v>0</v>
      </c>
      <c r="H60" s="45">
        <v>871.91</v>
      </c>
    </row>
    <row r="61" s="3" customFormat="1" ht="28.5" customHeight="1" spans="1:8">
      <c r="A61" s="16" t="s">
        <v>250</v>
      </c>
      <c r="B61" s="109"/>
      <c r="C61" s="107" t="s">
        <v>269</v>
      </c>
      <c r="D61" s="108" t="s">
        <v>163</v>
      </c>
      <c r="E61" s="14">
        <v>2</v>
      </c>
      <c r="F61" s="44"/>
      <c r="G61" s="19">
        <f t="shared" si="2"/>
        <v>0</v>
      </c>
      <c r="H61" s="45">
        <v>1223.18</v>
      </c>
    </row>
    <row r="62" s="3" customFormat="1" ht="28.5" customHeight="1" spans="1:8">
      <c r="A62" s="16" t="s">
        <v>270</v>
      </c>
      <c r="B62" s="109"/>
      <c r="C62" s="107" t="s">
        <v>271</v>
      </c>
      <c r="D62" s="108" t="s">
        <v>163</v>
      </c>
      <c r="E62" s="14">
        <v>2</v>
      </c>
      <c r="F62" s="44"/>
      <c r="G62" s="19">
        <f t="shared" si="2"/>
        <v>0</v>
      </c>
      <c r="H62" s="45">
        <v>1457.35</v>
      </c>
    </row>
    <row r="63" s="3" customFormat="1" ht="28.5" customHeight="1" spans="1:8">
      <c r="A63" s="168" t="s">
        <v>272</v>
      </c>
      <c r="B63" s="21" t="s">
        <v>273</v>
      </c>
      <c r="C63" s="107" t="s">
        <v>274</v>
      </c>
      <c r="D63" s="22" t="s">
        <v>163</v>
      </c>
      <c r="E63" s="14">
        <v>5</v>
      </c>
      <c r="F63" s="44"/>
      <c r="G63" s="19">
        <f t="shared" si="2"/>
        <v>0</v>
      </c>
      <c r="H63" s="45">
        <v>419.89</v>
      </c>
    </row>
    <row r="64" s="3" customFormat="1" ht="75.75" customHeight="1" spans="1:8">
      <c r="A64" s="16" t="s">
        <v>275</v>
      </c>
      <c r="B64" s="17" t="s">
        <v>276</v>
      </c>
      <c r="C64" s="107" t="s">
        <v>277</v>
      </c>
      <c r="D64" s="22" t="s">
        <v>163</v>
      </c>
      <c r="E64" s="14">
        <v>10</v>
      </c>
      <c r="F64" s="25"/>
      <c r="G64" s="19">
        <f t="shared" si="2"/>
        <v>0</v>
      </c>
      <c r="H64" s="26">
        <v>1464.21</v>
      </c>
    </row>
    <row r="65" s="3" customFormat="1" ht="28.5" customHeight="1" spans="1:8">
      <c r="A65" s="31" t="s">
        <v>278</v>
      </c>
      <c r="B65" s="17" t="s">
        <v>279</v>
      </c>
      <c r="C65" s="17"/>
      <c r="D65" s="9"/>
      <c r="E65" s="14">
        <v>0</v>
      </c>
      <c r="F65" s="18"/>
      <c r="G65" s="19">
        <f t="shared" si="2"/>
        <v>0</v>
      </c>
      <c r="H65" s="14"/>
    </row>
    <row r="66" s="3" customFormat="1" ht="28.5" customHeight="1" spans="1:8">
      <c r="A66" s="31" t="s">
        <v>146</v>
      </c>
      <c r="B66" s="21" t="s">
        <v>280</v>
      </c>
      <c r="C66" s="21" t="s">
        <v>281</v>
      </c>
      <c r="D66" s="22" t="s">
        <v>112</v>
      </c>
      <c r="E66" s="14">
        <v>8200</v>
      </c>
      <c r="F66" s="32"/>
      <c r="G66" s="19">
        <f t="shared" si="2"/>
        <v>0</v>
      </c>
      <c r="H66" s="33">
        <v>12.19</v>
      </c>
    </row>
    <row r="67" s="3" customFormat="1" ht="28.5" customHeight="1" spans="1:8">
      <c r="A67" s="11" t="s">
        <v>107</v>
      </c>
      <c r="B67" s="27" t="s">
        <v>282</v>
      </c>
      <c r="C67" s="28"/>
      <c r="D67" s="9"/>
      <c r="E67" s="29"/>
      <c r="F67" s="18"/>
      <c r="G67" s="30"/>
      <c r="H67" s="14"/>
    </row>
    <row r="68" s="3" customFormat="1" ht="37.5" customHeight="1" spans="1:8">
      <c r="A68" s="16" t="s">
        <v>283</v>
      </c>
      <c r="B68" s="21" t="s">
        <v>284</v>
      </c>
      <c r="C68" s="21" t="s">
        <v>214</v>
      </c>
      <c r="D68" s="22" t="s">
        <v>215</v>
      </c>
      <c r="E68" s="26">
        <v>1</v>
      </c>
      <c r="F68" s="32"/>
      <c r="G68" s="19">
        <f t="shared" ref="G68:G81" si="3">IF(E68="","",ROUND(F68*E68,0))</f>
        <v>0</v>
      </c>
      <c r="H68" s="33">
        <v>5556.49</v>
      </c>
    </row>
    <row r="69" s="3" customFormat="1" ht="36.75" customHeight="1" spans="1:8">
      <c r="A69" s="22" t="s">
        <v>285</v>
      </c>
      <c r="B69" s="21" t="s">
        <v>286</v>
      </c>
      <c r="C69" s="21" t="s">
        <v>287</v>
      </c>
      <c r="D69" s="9" t="s">
        <v>149</v>
      </c>
      <c r="E69" s="26">
        <v>1</v>
      </c>
      <c r="F69" s="18"/>
      <c r="G69" s="19">
        <f t="shared" si="3"/>
        <v>0</v>
      </c>
      <c r="H69" s="14">
        <v>1167.79</v>
      </c>
    </row>
    <row r="70" s="3" customFormat="1" ht="28.5" customHeight="1" spans="1:8">
      <c r="A70" s="22" t="s">
        <v>288</v>
      </c>
      <c r="B70" s="17" t="s">
        <v>289</v>
      </c>
      <c r="C70" s="17"/>
      <c r="D70" s="9"/>
      <c r="E70" s="26">
        <v>0</v>
      </c>
      <c r="F70" s="18"/>
      <c r="G70" s="19">
        <f t="shared" si="3"/>
        <v>0</v>
      </c>
      <c r="H70" s="14"/>
    </row>
    <row r="71" s="3" customFormat="1" ht="50.25" customHeight="1" spans="1:8">
      <c r="A71" s="16" t="s">
        <v>146</v>
      </c>
      <c r="B71" s="21" t="s">
        <v>290</v>
      </c>
      <c r="C71" s="21" t="s">
        <v>291</v>
      </c>
      <c r="D71" s="22" t="s">
        <v>112</v>
      </c>
      <c r="E71" s="26">
        <v>20</v>
      </c>
      <c r="F71" s="18"/>
      <c r="G71" s="19">
        <f t="shared" si="3"/>
        <v>0</v>
      </c>
      <c r="H71" s="14">
        <v>170.97</v>
      </c>
    </row>
    <row r="72" s="3" customFormat="1" ht="28.5" customHeight="1" spans="1:8">
      <c r="A72" s="10" t="s">
        <v>292</v>
      </c>
      <c r="B72" s="46" t="s">
        <v>293</v>
      </c>
      <c r="C72" s="46"/>
      <c r="D72" s="46"/>
      <c r="E72" s="26">
        <v>0</v>
      </c>
      <c r="F72" s="23"/>
      <c r="G72" s="19">
        <f t="shared" si="3"/>
        <v>0</v>
      </c>
      <c r="H72" s="24"/>
    </row>
    <row r="73" s="3" customFormat="1" ht="51" customHeight="1" spans="1:8">
      <c r="A73" s="16" t="s">
        <v>146</v>
      </c>
      <c r="B73" s="17" t="s">
        <v>294</v>
      </c>
      <c r="C73" s="17" t="s">
        <v>295</v>
      </c>
      <c r="D73" s="9" t="s">
        <v>112</v>
      </c>
      <c r="E73" s="26">
        <v>50</v>
      </c>
      <c r="F73" s="18"/>
      <c r="G73" s="19">
        <f t="shared" si="3"/>
        <v>0</v>
      </c>
      <c r="H73" s="14">
        <v>126.16</v>
      </c>
    </row>
    <row r="74" s="3" customFormat="1" ht="51" customHeight="1" spans="1:8">
      <c r="A74" s="16" t="s">
        <v>150</v>
      </c>
      <c r="B74" s="17" t="s">
        <v>294</v>
      </c>
      <c r="C74" s="17" t="s">
        <v>296</v>
      </c>
      <c r="D74" s="9" t="s">
        <v>112</v>
      </c>
      <c r="E74" s="26">
        <v>200</v>
      </c>
      <c r="F74" s="18"/>
      <c r="G74" s="19">
        <f t="shared" si="3"/>
        <v>0</v>
      </c>
      <c r="H74" s="14">
        <v>168.31</v>
      </c>
    </row>
    <row r="75" s="3" customFormat="1" ht="28.5" customHeight="1" spans="1:8">
      <c r="A75" s="31" t="s">
        <v>297</v>
      </c>
      <c r="B75" s="17" t="s">
        <v>298</v>
      </c>
      <c r="C75" s="17"/>
      <c r="D75" s="9"/>
      <c r="E75" s="26">
        <v>0</v>
      </c>
      <c r="F75" s="47"/>
      <c r="G75" s="19">
        <f t="shared" si="3"/>
        <v>0</v>
      </c>
      <c r="H75" s="48"/>
    </row>
    <row r="76" s="3" customFormat="1" ht="28.5" customHeight="1" spans="1:8">
      <c r="A76" s="170" t="s">
        <v>146</v>
      </c>
      <c r="B76" s="21" t="s">
        <v>299</v>
      </c>
      <c r="C76" s="17"/>
      <c r="D76" s="9"/>
      <c r="E76" s="26">
        <v>0</v>
      </c>
      <c r="F76" s="47"/>
      <c r="G76" s="19">
        <f t="shared" si="3"/>
        <v>0</v>
      </c>
      <c r="H76" s="48"/>
    </row>
    <row r="77" s="3" customFormat="1" ht="28.5" customHeight="1" spans="1:8">
      <c r="A77" s="167" t="s">
        <v>160</v>
      </c>
      <c r="B77" s="21" t="s">
        <v>299</v>
      </c>
      <c r="C77" s="21" t="s">
        <v>300</v>
      </c>
      <c r="D77" s="22" t="s">
        <v>112</v>
      </c>
      <c r="E77" s="26">
        <v>10</v>
      </c>
      <c r="F77" s="18"/>
      <c r="G77" s="19">
        <f t="shared" si="3"/>
        <v>0</v>
      </c>
      <c r="H77" s="14">
        <v>1741.11</v>
      </c>
    </row>
    <row r="78" s="3" customFormat="1" ht="28.5" customHeight="1" spans="1:8">
      <c r="A78" s="167" t="s">
        <v>301</v>
      </c>
      <c r="B78" s="21" t="s">
        <v>299</v>
      </c>
      <c r="C78" s="21" t="s">
        <v>302</v>
      </c>
      <c r="D78" s="22" t="s">
        <v>112</v>
      </c>
      <c r="E78" s="26">
        <v>10</v>
      </c>
      <c r="F78" s="18"/>
      <c r="G78" s="19">
        <f t="shared" si="3"/>
        <v>0</v>
      </c>
      <c r="H78" s="14">
        <v>2319.72</v>
      </c>
    </row>
    <row r="79" s="3" customFormat="1" ht="28.5" customHeight="1" spans="1:8">
      <c r="A79" s="167" t="s">
        <v>303</v>
      </c>
      <c r="B79" s="21" t="s">
        <v>299</v>
      </c>
      <c r="C79" s="21" t="s">
        <v>304</v>
      </c>
      <c r="D79" s="22" t="s">
        <v>112</v>
      </c>
      <c r="E79" s="26">
        <v>5</v>
      </c>
      <c r="F79" s="18"/>
      <c r="G79" s="19">
        <f t="shared" si="3"/>
        <v>0</v>
      </c>
      <c r="H79" s="14">
        <v>2820.14</v>
      </c>
    </row>
    <row r="80" s="3" customFormat="1" ht="28.5" customHeight="1" spans="1:8">
      <c r="A80" s="167" t="s">
        <v>305</v>
      </c>
      <c r="B80" s="21" t="s">
        <v>299</v>
      </c>
      <c r="C80" s="21" t="s">
        <v>306</v>
      </c>
      <c r="D80" s="22" t="s">
        <v>112</v>
      </c>
      <c r="E80" s="26">
        <v>5</v>
      </c>
      <c r="F80" s="18"/>
      <c r="G80" s="19">
        <f t="shared" si="3"/>
        <v>0</v>
      </c>
      <c r="H80" s="14">
        <v>3809.2</v>
      </c>
    </row>
    <row r="81" s="3" customFormat="1" ht="28.5" customHeight="1" spans="1:8">
      <c r="A81" s="16" t="s">
        <v>150</v>
      </c>
      <c r="B81" s="21" t="s">
        <v>307</v>
      </c>
      <c r="C81" s="21" t="s">
        <v>308</v>
      </c>
      <c r="D81" s="9" t="s">
        <v>149</v>
      </c>
      <c r="E81" s="26">
        <v>1</v>
      </c>
      <c r="F81" s="18"/>
      <c r="G81" s="19">
        <f t="shared" si="3"/>
        <v>0</v>
      </c>
      <c r="H81" s="14">
        <v>11238.22</v>
      </c>
    </row>
    <row r="82" s="3" customFormat="1" ht="28.5" customHeight="1" spans="1:8">
      <c r="A82" s="11" t="s">
        <v>121</v>
      </c>
      <c r="B82" s="27" t="s">
        <v>122</v>
      </c>
      <c r="C82" s="28"/>
      <c r="D82" s="9"/>
      <c r="E82" s="29"/>
      <c r="F82" s="18"/>
      <c r="G82" s="30"/>
      <c r="H82" s="14"/>
    </row>
    <row r="83" s="3" customFormat="1" ht="28.5" customHeight="1" spans="1:8">
      <c r="A83" s="110" t="s">
        <v>309</v>
      </c>
      <c r="B83" s="111" t="s">
        <v>310</v>
      </c>
      <c r="C83" s="112" t="s">
        <v>311</v>
      </c>
      <c r="D83" s="113" t="s">
        <v>112</v>
      </c>
      <c r="E83" s="14">
        <v>200</v>
      </c>
      <c r="F83" s="94"/>
      <c r="G83" s="19">
        <f t="shared" ref="G83:G87" si="4">IF(E83="","",ROUND(F83*E83,0))</f>
        <v>0</v>
      </c>
      <c r="H83" s="9">
        <v>15.52</v>
      </c>
    </row>
    <row r="84" s="3" customFormat="1" ht="28.5" customHeight="1" spans="1:8">
      <c r="A84" s="110" t="s">
        <v>312</v>
      </c>
      <c r="B84" s="111" t="s">
        <v>313</v>
      </c>
      <c r="C84" s="112" t="s">
        <v>314</v>
      </c>
      <c r="D84" s="113" t="s">
        <v>71</v>
      </c>
      <c r="E84" s="14">
        <v>5</v>
      </c>
      <c r="F84" s="94"/>
      <c r="G84" s="19">
        <f t="shared" si="4"/>
        <v>0</v>
      </c>
      <c r="H84" s="9">
        <v>368.57</v>
      </c>
    </row>
    <row r="85" s="3" customFormat="1" ht="28.5" customHeight="1" spans="1:8">
      <c r="A85" s="110" t="s">
        <v>315</v>
      </c>
      <c r="B85" s="111" t="s">
        <v>316</v>
      </c>
      <c r="C85" s="112" t="s">
        <v>317</v>
      </c>
      <c r="D85" s="113" t="s">
        <v>71</v>
      </c>
      <c r="E85" s="14">
        <v>2</v>
      </c>
      <c r="F85" s="94"/>
      <c r="G85" s="19">
        <f t="shared" si="4"/>
        <v>0</v>
      </c>
      <c r="H85" s="9">
        <v>2493.46</v>
      </c>
    </row>
    <row r="86" s="3" customFormat="1" ht="28.5" customHeight="1" spans="1:8">
      <c r="A86" s="110" t="s">
        <v>318</v>
      </c>
      <c r="B86" s="111" t="s">
        <v>319</v>
      </c>
      <c r="C86" s="112" t="s">
        <v>320</v>
      </c>
      <c r="D86" s="113" t="s">
        <v>71</v>
      </c>
      <c r="E86" s="14">
        <v>2</v>
      </c>
      <c r="F86" s="94"/>
      <c r="G86" s="19">
        <f t="shared" si="4"/>
        <v>0</v>
      </c>
      <c r="H86" s="9">
        <v>1322.58</v>
      </c>
    </row>
    <row r="87" s="3" customFormat="1" ht="38.25" customHeight="1" spans="1:8">
      <c r="A87" s="110" t="s">
        <v>321</v>
      </c>
      <c r="B87" s="111" t="s">
        <v>322</v>
      </c>
      <c r="C87" s="112" t="s">
        <v>323</v>
      </c>
      <c r="D87" s="113" t="s">
        <v>87</v>
      </c>
      <c r="E87" s="14">
        <v>3</v>
      </c>
      <c r="F87" s="94"/>
      <c r="G87" s="19">
        <f t="shared" si="4"/>
        <v>0</v>
      </c>
      <c r="H87" s="9">
        <v>631.68</v>
      </c>
    </row>
    <row r="88" s="3" customFormat="1" ht="28.5" customHeight="1" spans="1:8">
      <c r="A88" s="11" t="s">
        <v>130</v>
      </c>
      <c r="B88" s="27" t="s">
        <v>324</v>
      </c>
      <c r="C88" s="28"/>
      <c r="D88" s="9"/>
      <c r="E88" s="29"/>
      <c r="F88" s="18"/>
      <c r="G88" s="30"/>
      <c r="H88" s="14"/>
    </row>
    <row r="89" s="3" customFormat="1" ht="28.5" customHeight="1" spans="1:8">
      <c r="A89" s="22" t="s">
        <v>325</v>
      </c>
      <c r="B89" s="21" t="s">
        <v>326</v>
      </c>
      <c r="C89" s="21" t="s">
        <v>327</v>
      </c>
      <c r="D89" s="9" t="s">
        <v>149</v>
      </c>
      <c r="E89" s="26">
        <v>1</v>
      </c>
      <c r="F89" s="18"/>
      <c r="G89" s="19">
        <f t="shared" ref="G89:G110" si="5">IF(E89="","",ROUND(F89*E89,0))</f>
        <v>0</v>
      </c>
      <c r="H89" s="14">
        <v>857.48</v>
      </c>
    </row>
    <row r="90" s="3" customFormat="1" ht="28.5" customHeight="1" spans="1:8">
      <c r="A90" s="168" t="s">
        <v>328</v>
      </c>
      <c r="B90" s="49" t="s">
        <v>329</v>
      </c>
      <c r="C90" s="50"/>
      <c r="D90" s="51"/>
      <c r="E90" s="26">
        <v>0</v>
      </c>
      <c r="F90" s="52"/>
      <c r="G90" s="19">
        <f t="shared" si="5"/>
        <v>0</v>
      </c>
      <c r="H90" s="53"/>
    </row>
    <row r="91" s="3" customFormat="1" ht="28.5" customHeight="1" spans="1:8">
      <c r="A91" s="168" t="s">
        <v>158</v>
      </c>
      <c r="B91" s="49" t="s">
        <v>330</v>
      </c>
      <c r="C91" s="50"/>
      <c r="D91" s="51"/>
      <c r="E91" s="26">
        <v>0</v>
      </c>
      <c r="F91" s="52"/>
      <c r="G91" s="19">
        <f t="shared" si="5"/>
        <v>0</v>
      </c>
      <c r="H91" s="53"/>
    </row>
    <row r="92" s="3" customFormat="1" ht="76.5" customHeight="1" spans="1:8">
      <c r="A92" s="167" t="s">
        <v>160</v>
      </c>
      <c r="B92" s="21" t="s">
        <v>331</v>
      </c>
      <c r="C92" s="21" t="s">
        <v>332</v>
      </c>
      <c r="D92" s="22" t="s">
        <v>333</v>
      </c>
      <c r="E92" s="26">
        <v>10</v>
      </c>
      <c r="F92" s="18"/>
      <c r="G92" s="19">
        <f t="shared" si="5"/>
        <v>0</v>
      </c>
      <c r="H92" s="14">
        <v>408.11</v>
      </c>
    </row>
    <row r="93" s="3" customFormat="1" ht="89.25" customHeight="1" spans="1:8">
      <c r="A93" s="167" t="s">
        <v>303</v>
      </c>
      <c r="B93" s="21" t="s">
        <v>334</v>
      </c>
      <c r="C93" s="21" t="s">
        <v>335</v>
      </c>
      <c r="D93" s="22" t="s">
        <v>333</v>
      </c>
      <c r="E93" s="26">
        <v>10</v>
      </c>
      <c r="F93" s="18"/>
      <c r="G93" s="19">
        <f t="shared" si="5"/>
        <v>0</v>
      </c>
      <c r="H93" s="14">
        <v>816.42</v>
      </c>
    </row>
    <row r="94" s="3" customFormat="1" ht="88.5" customHeight="1" spans="1:8">
      <c r="A94" s="167" t="s">
        <v>305</v>
      </c>
      <c r="B94" s="21" t="s">
        <v>336</v>
      </c>
      <c r="C94" s="21" t="s">
        <v>337</v>
      </c>
      <c r="D94" s="22" t="s">
        <v>338</v>
      </c>
      <c r="E94" s="26">
        <v>5</v>
      </c>
      <c r="F94" s="18"/>
      <c r="G94" s="19">
        <f t="shared" si="5"/>
        <v>0</v>
      </c>
      <c r="H94" s="14">
        <v>300.17</v>
      </c>
    </row>
    <row r="95" s="3" customFormat="1" ht="88.5" customHeight="1" spans="1:8">
      <c r="A95" s="167" t="s">
        <v>339</v>
      </c>
      <c r="B95" s="21" t="s">
        <v>340</v>
      </c>
      <c r="C95" s="21" t="s">
        <v>341</v>
      </c>
      <c r="D95" s="22" t="s">
        <v>338</v>
      </c>
      <c r="E95" s="26">
        <v>5</v>
      </c>
      <c r="F95" s="18"/>
      <c r="G95" s="19">
        <f t="shared" si="5"/>
        <v>0</v>
      </c>
      <c r="H95" s="14">
        <v>230.2</v>
      </c>
    </row>
    <row r="96" s="3" customFormat="1" ht="114" customHeight="1" spans="1:8">
      <c r="A96" s="167" t="s">
        <v>342</v>
      </c>
      <c r="B96" s="21" t="s">
        <v>343</v>
      </c>
      <c r="C96" s="21" t="s">
        <v>344</v>
      </c>
      <c r="D96" s="22" t="s">
        <v>338</v>
      </c>
      <c r="E96" s="26">
        <v>2</v>
      </c>
      <c r="F96" s="18"/>
      <c r="G96" s="19">
        <f t="shared" si="5"/>
        <v>0</v>
      </c>
      <c r="H96" s="14">
        <v>274.89</v>
      </c>
    </row>
    <row r="97" s="3" customFormat="1" ht="114" customHeight="1" spans="1:8">
      <c r="A97" s="167" t="s">
        <v>345</v>
      </c>
      <c r="B97" s="21" t="s">
        <v>346</v>
      </c>
      <c r="C97" s="21" t="s">
        <v>347</v>
      </c>
      <c r="D97" s="22" t="s">
        <v>338</v>
      </c>
      <c r="E97" s="26">
        <v>2</v>
      </c>
      <c r="F97" s="18"/>
      <c r="G97" s="19">
        <f t="shared" si="5"/>
        <v>0</v>
      </c>
      <c r="H97" s="14">
        <v>259.45</v>
      </c>
    </row>
    <row r="98" s="3" customFormat="1" ht="37.5" customHeight="1" spans="1:8">
      <c r="A98" s="167" t="s">
        <v>348</v>
      </c>
      <c r="B98" s="21" t="s">
        <v>349</v>
      </c>
      <c r="C98" s="21" t="s">
        <v>350</v>
      </c>
      <c r="D98" s="22" t="s">
        <v>338</v>
      </c>
      <c r="E98" s="26">
        <v>10</v>
      </c>
      <c r="F98" s="18"/>
      <c r="G98" s="19">
        <f t="shared" si="5"/>
        <v>0</v>
      </c>
      <c r="H98" s="14">
        <v>43.42</v>
      </c>
    </row>
    <row r="99" s="3" customFormat="1" ht="63.75" customHeight="1" spans="1:8">
      <c r="A99" s="167" t="s">
        <v>351</v>
      </c>
      <c r="B99" s="21" t="s">
        <v>352</v>
      </c>
      <c r="C99" s="21" t="s">
        <v>353</v>
      </c>
      <c r="D99" s="22" t="s">
        <v>71</v>
      </c>
      <c r="E99" s="26">
        <v>10</v>
      </c>
      <c r="F99" s="99"/>
      <c r="G99" s="19">
        <f t="shared" si="5"/>
        <v>0</v>
      </c>
      <c r="H99" s="100">
        <v>92.03</v>
      </c>
    </row>
    <row r="100" s="3" customFormat="1" ht="63.75" customHeight="1" spans="1:8">
      <c r="A100" s="167" t="s">
        <v>354</v>
      </c>
      <c r="B100" s="21" t="s">
        <v>355</v>
      </c>
      <c r="C100" s="21" t="s">
        <v>356</v>
      </c>
      <c r="D100" s="22" t="s">
        <v>71</v>
      </c>
      <c r="E100" s="26">
        <v>5</v>
      </c>
      <c r="F100" s="99"/>
      <c r="G100" s="19">
        <f t="shared" si="5"/>
        <v>0</v>
      </c>
      <c r="H100" s="100">
        <v>149.08</v>
      </c>
    </row>
    <row r="101" s="3" customFormat="1" ht="63.75" customHeight="1" spans="1:8">
      <c r="A101" s="167" t="s">
        <v>357</v>
      </c>
      <c r="B101" s="21" t="s">
        <v>358</v>
      </c>
      <c r="C101" s="21" t="s">
        <v>359</v>
      </c>
      <c r="D101" s="22" t="s">
        <v>71</v>
      </c>
      <c r="E101" s="26">
        <v>5</v>
      </c>
      <c r="F101" s="56"/>
      <c r="G101" s="19">
        <f t="shared" si="5"/>
        <v>0</v>
      </c>
      <c r="H101" s="57">
        <v>239.27</v>
      </c>
    </row>
    <row r="102" s="3" customFormat="1" ht="63.75" customHeight="1" spans="1:8">
      <c r="A102" s="167" t="s">
        <v>360</v>
      </c>
      <c r="B102" s="21" t="s">
        <v>361</v>
      </c>
      <c r="C102" s="21" t="s">
        <v>362</v>
      </c>
      <c r="D102" s="22" t="s">
        <v>71</v>
      </c>
      <c r="E102" s="26">
        <v>20</v>
      </c>
      <c r="F102" s="56"/>
      <c r="G102" s="19">
        <f t="shared" si="5"/>
        <v>0</v>
      </c>
      <c r="H102" s="57">
        <v>46.01</v>
      </c>
    </row>
    <row r="103" s="3" customFormat="1" ht="63.75" customHeight="1" spans="1:8">
      <c r="A103" s="167" t="s">
        <v>363</v>
      </c>
      <c r="B103" s="21" t="s">
        <v>364</v>
      </c>
      <c r="C103" s="21" t="s">
        <v>365</v>
      </c>
      <c r="D103" s="22" t="s">
        <v>71</v>
      </c>
      <c r="E103" s="26">
        <v>10</v>
      </c>
      <c r="F103" s="56"/>
      <c r="G103" s="19">
        <f t="shared" si="5"/>
        <v>0</v>
      </c>
      <c r="H103" s="57">
        <v>104.91</v>
      </c>
    </row>
    <row r="104" s="3" customFormat="1" ht="63.75" customHeight="1" spans="1:8">
      <c r="A104" s="167" t="s">
        <v>366</v>
      </c>
      <c r="B104" s="21" t="s">
        <v>367</v>
      </c>
      <c r="C104" s="21" t="s">
        <v>368</v>
      </c>
      <c r="D104" s="22" t="s">
        <v>71</v>
      </c>
      <c r="E104" s="26">
        <v>20</v>
      </c>
      <c r="F104" s="18"/>
      <c r="G104" s="19">
        <f t="shared" si="5"/>
        <v>0</v>
      </c>
      <c r="H104" s="14">
        <v>15.52</v>
      </c>
    </row>
    <row r="105" s="3" customFormat="1" ht="76.5" customHeight="1" spans="1:8">
      <c r="A105" s="167" t="s">
        <v>369</v>
      </c>
      <c r="B105" s="21" t="s">
        <v>370</v>
      </c>
      <c r="C105" s="21" t="s">
        <v>371</v>
      </c>
      <c r="D105" s="22" t="s">
        <v>71</v>
      </c>
      <c r="E105" s="26">
        <v>20</v>
      </c>
      <c r="F105" s="18"/>
      <c r="G105" s="19">
        <f t="shared" si="5"/>
        <v>0</v>
      </c>
      <c r="H105" s="14">
        <v>13.97</v>
      </c>
    </row>
    <row r="106" s="3" customFormat="1" ht="28.5" customHeight="1" spans="1:8">
      <c r="A106" s="167" t="s">
        <v>372</v>
      </c>
      <c r="B106" s="21" t="s">
        <v>373</v>
      </c>
      <c r="C106" s="21" t="s">
        <v>374</v>
      </c>
      <c r="D106" s="22" t="s">
        <v>375</v>
      </c>
      <c r="E106" s="26">
        <v>200</v>
      </c>
      <c r="F106" s="18"/>
      <c r="G106" s="19">
        <f t="shared" si="5"/>
        <v>0</v>
      </c>
      <c r="H106" s="14">
        <v>36.37</v>
      </c>
    </row>
    <row r="107" s="3" customFormat="1" ht="51" customHeight="1" spans="1:8">
      <c r="A107" s="167" t="s">
        <v>376</v>
      </c>
      <c r="B107" s="21" t="s">
        <v>377</v>
      </c>
      <c r="C107" s="21" t="s">
        <v>378</v>
      </c>
      <c r="D107" s="22" t="s">
        <v>163</v>
      </c>
      <c r="E107" s="26">
        <v>50</v>
      </c>
      <c r="F107" s="56"/>
      <c r="G107" s="19">
        <f t="shared" si="5"/>
        <v>0</v>
      </c>
      <c r="H107" s="57">
        <v>11.58</v>
      </c>
    </row>
    <row r="108" s="3" customFormat="1" ht="51" customHeight="1" spans="1:8">
      <c r="A108" s="167" t="s">
        <v>379</v>
      </c>
      <c r="B108" s="21" t="s">
        <v>380</v>
      </c>
      <c r="C108" s="21" t="s">
        <v>381</v>
      </c>
      <c r="D108" s="22" t="s">
        <v>163</v>
      </c>
      <c r="E108" s="26">
        <v>100</v>
      </c>
      <c r="F108" s="18"/>
      <c r="G108" s="19">
        <f t="shared" si="5"/>
        <v>0</v>
      </c>
      <c r="H108" s="14">
        <v>10.35</v>
      </c>
    </row>
    <row r="109" s="3" customFormat="1" ht="38.25" customHeight="1" spans="1:8">
      <c r="A109" s="167" t="s">
        <v>382</v>
      </c>
      <c r="B109" s="21" t="s">
        <v>383</v>
      </c>
      <c r="C109" s="21" t="s">
        <v>384</v>
      </c>
      <c r="D109" s="22" t="s">
        <v>163</v>
      </c>
      <c r="E109" s="26">
        <v>100</v>
      </c>
      <c r="F109" s="18"/>
      <c r="G109" s="19">
        <f t="shared" si="5"/>
        <v>0</v>
      </c>
      <c r="H109" s="14">
        <v>5.32</v>
      </c>
    </row>
    <row r="110" s="3" customFormat="1" ht="51" customHeight="1" spans="1:8">
      <c r="A110" s="167" t="s">
        <v>385</v>
      </c>
      <c r="B110" s="21" t="s">
        <v>386</v>
      </c>
      <c r="C110" s="21" t="s">
        <v>387</v>
      </c>
      <c r="D110" s="22" t="s">
        <v>163</v>
      </c>
      <c r="E110" s="26">
        <v>100</v>
      </c>
      <c r="F110" s="18"/>
      <c r="G110" s="19">
        <f t="shared" si="5"/>
        <v>0</v>
      </c>
      <c r="H110" s="14">
        <v>4.8</v>
      </c>
    </row>
    <row r="111" s="3" customFormat="1" ht="88.5" customHeight="1" spans="1:8">
      <c r="A111" s="22" t="s">
        <v>388</v>
      </c>
      <c r="B111" s="21" t="s">
        <v>389</v>
      </c>
      <c r="C111" s="103" t="s">
        <v>390</v>
      </c>
      <c r="D111" s="22" t="s">
        <v>163</v>
      </c>
      <c r="E111" s="26">
        <v>1</v>
      </c>
      <c r="F111" s="18"/>
      <c r="G111" s="19">
        <f t="shared" ref="G111:G151" si="6">IF(E111="","",ROUND(F111*E111,0))</f>
        <v>0</v>
      </c>
      <c r="H111" s="14">
        <v>3401.27</v>
      </c>
    </row>
    <row r="112" s="3" customFormat="1" ht="28.5" customHeight="1" spans="1:8">
      <c r="A112" s="22" t="s">
        <v>391</v>
      </c>
      <c r="B112" s="21" t="s">
        <v>392</v>
      </c>
      <c r="C112" s="21"/>
      <c r="D112" s="22"/>
      <c r="E112" s="26">
        <v>0</v>
      </c>
      <c r="F112" s="18"/>
      <c r="G112" s="19">
        <f t="shared" si="6"/>
        <v>0</v>
      </c>
      <c r="H112" s="14"/>
    </row>
    <row r="113" s="3" customFormat="1" ht="28.5" customHeight="1" spans="1:8">
      <c r="A113" s="171" t="s">
        <v>146</v>
      </c>
      <c r="B113" s="17" t="s">
        <v>393</v>
      </c>
      <c r="C113" s="103" t="s">
        <v>394</v>
      </c>
      <c r="D113" s="9" t="s">
        <v>87</v>
      </c>
      <c r="E113" s="26">
        <v>250</v>
      </c>
      <c r="F113" s="101"/>
      <c r="G113" s="19">
        <f t="shared" si="6"/>
        <v>0</v>
      </c>
      <c r="H113" s="102">
        <v>24.47</v>
      </c>
    </row>
    <row r="114" s="3" customFormat="1" ht="38.25" customHeight="1" spans="1:8">
      <c r="A114" s="58" t="s">
        <v>153</v>
      </c>
      <c r="B114" s="17" t="s">
        <v>395</v>
      </c>
      <c r="C114" s="114" t="s">
        <v>396</v>
      </c>
      <c r="D114" s="9" t="s">
        <v>87</v>
      </c>
      <c r="E114" s="26">
        <v>600</v>
      </c>
      <c r="F114" s="18"/>
      <c r="G114" s="19">
        <f t="shared" si="6"/>
        <v>0</v>
      </c>
      <c r="H114" s="14">
        <v>48.56</v>
      </c>
    </row>
    <row r="115" s="3" customFormat="1" ht="38.25" customHeight="1" spans="1:8">
      <c r="A115" s="58" t="s">
        <v>158</v>
      </c>
      <c r="B115" s="17" t="s">
        <v>397</v>
      </c>
      <c r="C115" s="114" t="s">
        <v>398</v>
      </c>
      <c r="D115" s="9" t="s">
        <v>149</v>
      </c>
      <c r="E115" s="26">
        <v>1</v>
      </c>
      <c r="F115" s="18"/>
      <c r="G115" s="19">
        <f t="shared" si="6"/>
        <v>0</v>
      </c>
      <c r="H115" s="14">
        <v>21372.43</v>
      </c>
    </row>
    <row r="116" s="3" customFormat="1" ht="38.25" customHeight="1" spans="1:8">
      <c r="A116" s="58" t="s">
        <v>243</v>
      </c>
      <c r="B116" s="21" t="s">
        <v>399</v>
      </c>
      <c r="C116" s="21" t="s">
        <v>400</v>
      </c>
      <c r="D116" s="22" t="s">
        <v>257</v>
      </c>
      <c r="E116" s="26">
        <v>5</v>
      </c>
      <c r="F116" s="18"/>
      <c r="G116" s="19">
        <f t="shared" si="6"/>
        <v>0</v>
      </c>
      <c r="H116" s="14">
        <v>610.65</v>
      </c>
    </row>
    <row r="117" s="3" customFormat="1" ht="28.5" customHeight="1" spans="1:8">
      <c r="A117" s="10" t="s">
        <v>401</v>
      </c>
      <c r="B117" s="46" t="s">
        <v>402</v>
      </c>
      <c r="C117" s="46"/>
      <c r="D117" s="46"/>
      <c r="E117" s="26">
        <v>0</v>
      </c>
      <c r="F117" s="59"/>
      <c r="G117" s="19">
        <f t="shared" si="6"/>
        <v>0</v>
      </c>
      <c r="H117" s="60"/>
    </row>
    <row r="118" s="3" customFormat="1" ht="28.5" customHeight="1" spans="1:8">
      <c r="A118" s="171" t="s">
        <v>146</v>
      </c>
      <c r="B118" s="17" t="s">
        <v>403</v>
      </c>
      <c r="C118" s="114" t="s">
        <v>404</v>
      </c>
      <c r="D118" s="9" t="s">
        <v>87</v>
      </c>
      <c r="E118" s="26">
        <v>50</v>
      </c>
      <c r="F118" s="18"/>
      <c r="G118" s="19">
        <f t="shared" si="6"/>
        <v>0</v>
      </c>
      <c r="H118" s="14">
        <v>105.74</v>
      </c>
    </row>
    <row r="119" s="3" customFormat="1" ht="28.5" customHeight="1" spans="1:8">
      <c r="A119" s="171" t="s">
        <v>150</v>
      </c>
      <c r="B119" s="17" t="s">
        <v>405</v>
      </c>
      <c r="C119" s="114" t="s">
        <v>406</v>
      </c>
      <c r="D119" s="9" t="s">
        <v>87</v>
      </c>
      <c r="E119" s="26">
        <v>10</v>
      </c>
      <c r="F119" s="18"/>
      <c r="G119" s="19">
        <f t="shared" si="6"/>
        <v>0</v>
      </c>
      <c r="H119" s="14">
        <v>306.1</v>
      </c>
    </row>
    <row r="120" s="3" customFormat="1" ht="28.5" customHeight="1" spans="1:8">
      <c r="A120" s="22" t="s">
        <v>407</v>
      </c>
      <c r="B120" s="21" t="s">
        <v>408</v>
      </c>
      <c r="C120" s="21"/>
      <c r="D120" s="9"/>
      <c r="E120" s="26">
        <v>0</v>
      </c>
      <c r="F120" s="18"/>
      <c r="G120" s="19">
        <f t="shared" si="6"/>
        <v>0</v>
      </c>
      <c r="H120" s="14"/>
    </row>
    <row r="121" s="3" customFormat="1" ht="75.75" customHeight="1" spans="1:8">
      <c r="A121" s="171" t="s">
        <v>146</v>
      </c>
      <c r="B121" s="21" t="s">
        <v>409</v>
      </c>
      <c r="C121" s="21" t="s">
        <v>410</v>
      </c>
      <c r="D121" s="9" t="s">
        <v>112</v>
      </c>
      <c r="E121" s="26">
        <v>30</v>
      </c>
      <c r="F121" s="18"/>
      <c r="G121" s="19">
        <f t="shared" si="6"/>
        <v>0</v>
      </c>
      <c r="H121" s="14">
        <v>369.41</v>
      </c>
    </row>
    <row r="122" s="3" customFormat="1" ht="38.25" customHeight="1" spans="1:8">
      <c r="A122" s="171" t="s">
        <v>150</v>
      </c>
      <c r="B122" s="21" t="s">
        <v>411</v>
      </c>
      <c r="C122" s="21" t="s">
        <v>412</v>
      </c>
      <c r="D122" s="9" t="s">
        <v>71</v>
      </c>
      <c r="E122" s="26">
        <v>10</v>
      </c>
      <c r="F122" s="18"/>
      <c r="G122" s="19">
        <f t="shared" si="6"/>
        <v>0</v>
      </c>
      <c r="H122" s="14">
        <v>72.46</v>
      </c>
    </row>
    <row r="123" s="3" customFormat="1" ht="88.5" customHeight="1" spans="1:8">
      <c r="A123" s="171" t="s">
        <v>153</v>
      </c>
      <c r="B123" s="21" t="s">
        <v>413</v>
      </c>
      <c r="C123" s="21" t="s">
        <v>414</v>
      </c>
      <c r="D123" s="9" t="s">
        <v>112</v>
      </c>
      <c r="E123" s="26">
        <v>30</v>
      </c>
      <c r="F123" s="18"/>
      <c r="G123" s="19">
        <f t="shared" si="6"/>
        <v>0</v>
      </c>
      <c r="H123" s="14">
        <v>295.47</v>
      </c>
    </row>
    <row r="124" s="3" customFormat="1" ht="38.25" customHeight="1" spans="1:8">
      <c r="A124" s="171" t="s">
        <v>158</v>
      </c>
      <c r="B124" s="21" t="s">
        <v>415</v>
      </c>
      <c r="C124" s="21" t="s">
        <v>416</v>
      </c>
      <c r="D124" s="22" t="s">
        <v>71</v>
      </c>
      <c r="E124" s="26">
        <v>10</v>
      </c>
      <c r="F124" s="18"/>
      <c r="G124" s="19">
        <f t="shared" si="6"/>
        <v>0</v>
      </c>
      <c r="H124" s="14">
        <v>51.16</v>
      </c>
    </row>
    <row r="125" s="3" customFormat="1" ht="28.5" customHeight="1" spans="1:8">
      <c r="A125" s="22" t="s">
        <v>417</v>
      </c>
      <c r="B125" s="21" t="s">
        <v>418</v>
      </c>
      <c r="C125" s="21"/>
      <c r="D125" s="9"/>
      <c r="E125" s="26">
        <v>0</v>
      </c>
      <c r="F125" s="18"/>
      <c r="G125" s="19">
        <f t="shared" si="6"/>
        <v>0</v>
      </c>
      <c r="H125" s="14"/>
    </row>
    <row r="126" s="3" customFormat="1" ht="76.5" customHeight="1" spans="1:8">
      <c r="A126" s="16" t="s">
        <v>146</v>
      </c>
      <c r="B126" s="21" t="s">
        <v>419</v>
      </c>
      <c r="C126" s="21" t="s">
        <v>420</v>
      </c>
      <c r="D126" s="22" t="s">
        <v>338</v>
      </c>
      <c r="E126" s="26">
        <v>3</v>
      </c>
      <c r="F126" s="18"/>
      <c r="G126" s="19">
        <f t="shared" si="6"/>
        <v>0</v>
      </c>
      <c r="H126" s="14">
        <v>651.75</v>
      </c>
    </row>
    <row r="127" s="3" customFormat="1" ht="28.5" customHeight="1" spans="1:8">
      <c r="A127" s="171" t="s">
        <v>150</v>
      </c>
      <c r="B127" s="21" t="s">
        <v>421</v>
      </c>
      <c r="C127" s="21"/>
      <c r="D127" s="22"/>
      <c r="E127" s="26">
        <v>0</v>
      </c>
      <c r="F127" s="18"/>
      <c r="G127" s="19">
        <f t="shared" si="6"/>
        <v>0</v>
      </c>
      <c r="H127" s="14"/>
    </row>
    <row r="128" s="3" customFormat="1" ht="63.75" customHeight="1" spans="1:8">
      <c r="A128" s="167" t="s">
        <v>160</v>
      </c>
      <c r="B128" s="21" t="s">
        <v>422</v>
      </c>
      <c r="C128" s="21" t="s">
        <v>423</v>
      </c>
      <c r="D128" s="22" t="s">
        <v>257</v>
      </c>
      <c r="E128" s="26">
        <v>1</v>
      </c>
      <c r="F128" s="23"/>
      <c r="G128" s="19">
        <f t="shared" si="6"/>
        <v>0</v>
      </c>
      <c r="H128" s="24">
        <v>1031.91</v>
      </c>
    </row>
    <row r="129" s="3" customFormat="1" ht="63.75" customHeight="1" spans="1:8">
      <c r="A129" s="167" t="s">
        <v>301</v>
      </c>
      <c r="B129" s="21" t="s">
        <v>424</v>
      </c>
      <c r="C129" s="21" t="s">
        <v>425</v>
      </c>
      <c r="D129" s="22" t="s">
        <v>257</v>
      </c>
      <c r="E129" s="26">
        <v>1</v>
      </c>
      <c r="F129" s="23"/>
      <c r="G129" s="19">
        <f t="shared" si="6"/>
        <v>0</v>
      </c>
      <c r="H129" s="24">
        <v>691.04</v>
      </c>
    </row>
    <row r="130" s="3" customFormat="1" ht="63.75" customHeight="1" spans="1:8">
      <c r="A130" s="167" t="s">
        <v>303</v>
      </c>
      <c r="B130" s="21" t="s">
        <v>426</v>
      </c>
      <c r="C130" s="21" t="s">
        <v>427</v>
      </c>
      <c r="D130" s="22" t="s">
        <v>257</v>
      </c>
      <c r="E130" s="26">
        <v>1</v>
      </c>
      <c r="F130" s="23"/>
      <c r="G130" s="19">
        <f t="shared" si="6"/>
        <v>0</v>
      </c>
      <c r="H130" s="24">
        <v>464.28</v>
      </c>
    </row>
    <row r="131" s="3" customFormat="1" ht="63.75" customHeight="1" spans="1:8">
      <c r="A131" s="167" t="s">
        <v>305</v>
      </c>
      <c r="B131" s="21" t="s">
        <v>428</v>
      </c>
      <c r="C131" s="21" t="s">
        <v>429</v>
      </c>
      <c r="D131" s="22" t="s">
        <v>257</v>
      </c>
      <c r="E131" s="26">
        <v>1</v>
      </c>
      <c r="F131" s="23"/>
      <c r="G131" s="19">
        <f t="shared" si="6"/>
        <v>0</v>
      </c>
      <c r="H131" s="24">
        <v>664.89</v>
      </c>
    </row>
    <row r="132" s="3" customFormat="1" ht="51" customHeight="1" spans="1:8">
      <c r="A132" s="167" t="s">
        <v>339</v>
      </c>
      <c r="B132" s="21" t="s">
        <v>421</v>
      </c>
      <c r="C132" s="21" t="s">
        <v>430</v>
      </c>
      <c r="D132" s="9" t="s">
        <v>87</v>
      </c>
      <c r="E132" s="26">
        <v>5</v>
      </c>
      <c r="F132" s="18"/>
      <c r="G132" s="19">
        <f t="shared" si="6"/>
        <v>0</v>
      </c>
      <c r="H132" s="14">
        <v>914.11</v>
      </c>
    </row>
    <row r="133" s="3" customFormat="1" ht="63" customHeight="1" spans="1:8">
      <c r="A133" s="20" t="s">
        <v>342</v>
      </c>
      <c r="B133" s="21" t="s">
        <v>431</v>
      </c>
      <c r="C133" s="21" t="s">
        <v>432</v>
      </c>
      <c r="D133" s="9" t="s">
        <v>257</v>
      </c>
      <c r="E133" s="26">
        <v>3</v>
      </c>
      <c r="F133" s="18"/>
      <c r="G133" s="19">
        <f t="shared" si="6"/>
        <v>0</v>
      </c>
      <c r="H133" s="14">
        <v>461.98</v>
      </c>
    </row>
    <row r="134" s="3" customFormat="1" ht="28.5" customHeight="1" spans="1:8">
      <c r="A134" s="171" t="s">
        <v>153</v>
      </c>
      <c r="B134" s="21" t="s">
        <v>433</v>
      </c>
      <c r="C134" s="21"/>
      <c r="D134" s="9"/>
      <c r="E134" s="26">
        <v>0</v>
      </c>
      <c r="F134" s="18"/>
      <c r="G134" s="19">
        <f t="shared" si="6"/>
        <v>0</v>
      </c>
      <c r="H134" s="14"/>
    </row>
    <row r="135" s="3" customFormat="1" ht="38.25" customHeight="1" spans="1:8">
      <c r="A135" s="167" t="s">
        <v>160</v>
      </c>
      <c r="B135" s="21" t="s">
        <v>433</v>
      </c>
      <c r="C135" s="21" t="s">
        <v>434</v>
      </c>
      <c r="D135" s="9" t="s">
        <v>149</v>
      </c>
      <c r="E135" s="26">
        <v>1</v>
      </c>
      <c r="F135" s="18"/>
      <c r="G135" s="19">
        <f t="shared" si="6"/>
        <v>0</v>
      </c>
      <c r="H135" s="14">
        <v>1196.06</v>
      </c>
    </row>
    <row r="136" s="3" customFormat="1" ht="38.25" customHeight="1" spans="1:8">
      <c r="A136" s="167" t="s">
        <v>301</v>
      </c>
      <c r="B136" s="21" t="s">
        <v>435</v>
      </c>
      <c r="C136" s="21" t="s">
        <v>436</v>
      </c>
      <c r="D136" s="9" t="s">
        <v>149</v>
      </c>
      <c r="E136" s="26">
        <v>1</v>
      </c>
      <c r="F136" s="18"/>
      <c r="G136" s="19">
        <f t="shared" si="6"/>
        <v>0</v>
      </c>
      <c r="H136" s="14">
        <v>789.31</v>
      </c>
    </row>
    <row r="137" s="3" customFormat="1" ht="28.5" customHeight="1" spans="1:8">
      <c r="A137" s="22" t="s">
        <v>437</v>
      </c>
      <c r="B137" s="17" t="s">
        <v>438</v>
      </c>
      <c r="C137" s="9"/>
      <c r="D137" s="9"/>
      <c r="E137" s="26">
        <v>0</v>
      </c>
      <c r="F137" s="18"/>
      <c r="G137" s="19">
        <f t="shared" si="6"/>
        <v>0</v>
      </c>
      <c r="H137" s="14"/>
    </row>
    <row r="138" s="3" customFormat="1" ht="38.25" customHeight="1" spans="1:8">
      <c r="A138" s="171" t="s">
        <v>146</v>
      </c>
      <c r="B138" s="115" t="s">
        <v>439</v>
      </c>
      <c r="C138" s="115" t="s">
        <v>440</v>
      </c>
      <c r="D138" s="116" t="s">
        <v>71</v>
      </c>
      <c r="E138" s="26">
        <v>1</v>
      </c>
      <c r="F138" s="18"/>
      <c r="G138" s="19">
        <f t="shared" si="6"/>
        <v>0</v>
      </c>
      <c r="H138" s="14">
        <v>18432.39</v>
      </c>
    </row>
    <row r="139" s="3" customFormat="1" ht="28.5" customHeight="1" spans="1:8">
      <c r="A139" s="16" t="s">
        <v>441</v>
      </c>
      <c r="B139" s="21" t="s">
        <v>442</v>
      </c>
      <c r="C139" s="21"/>
      <c r="D139" s="9"/>
      <c r="E139" s="26">
        <v>0</v>
      </c>
      <c r="F139" s="18"/>
      <c r="G139" s="19">
        <f t="shared" si="6"/>
        <v>0</v>
      </c>
      <c r="H139" s="14"/>
    </row>
    <row r="140" s="3" customFormat="1" ht="38.25" customHeight="1" spans="1:8">
      <c r="A140" s="171" t="s">
        <v>146</v>
      </c>
      <c r="B140" s="115" t="s">
        <v>443</v>
      </c>
      <c r="C140" s="115" t="s">
        <v>444</v>
      </c>
      <c r="D140" s="116" t="s">
        <v>71</v>
      </c>
      <c r="E140" s="26">
        <v>1</v>
      </c>
      <c r="F140" s="18"/>
      <c r="G140" s="19">
        <f t="shared" si="6"/>
        <v>0</v>
      </c>
      <c r="H140" s="14">
        <v>3906.03</v>
      </c>
    </row>
    <row r="141" s="3" customFormat="1" ht="63" customHeight="1" spans="1:8">
      <c r="A141" s="22" t="s">
        <v>445</v>
      </c>
      <c r="B141" s="21" t="s">
        <v>446</v>
      </c>
      <c r="C141" s="21" t="s">
        <v>447</v>
      </c>
      <c r="D141" s="22" t="s">
        <v>71</v>
      </c>
      <c r="E141" s="26">
        <v>5</v>
      </c>
      <c r="F141" s="18"/>
      <c r="G141" s="19">
        <f t="shared" si="6"/>
        <v>0</v>
      </c>
      <c r="H141" s="14">
        <v>46.59</v>
      </c>
    </row>
    <row r="142" s="3" customFormat="1" ht="63" customHeight="1" spans="1:8">
      <c r="A142" s="22" t="s">
        <v>448</v>
      </c>
      <c r="B142" s="21" t="s">
        <v>449</v>
      </c>
      <c r="C142" s="21" t="s">
        <v>450</v>
      </c>
      <c r="D142" s="22" t="s">
        <v>451</v>
      </c>
      <c r="E142" s="26">
        <v>20</v>
      </c>
      <c r="F142" s="23"/>
      <c r="G142" s="19">
        <f t="shared" si="6"/>
        <v>0</v>
      </c>
      <c r="H142" s="24">
        <v>253.9</v>
      </c>
    </row>
    <row r="143" s="3" customFormat="1" ht="38.25" customHeight="1" spans="1:8">
      <c r="A143" s="22" t="s">
        <v>452</v>
      </c>
      <c r="B143" s="21" t="s">
        <v>453</v>
      </c>
      <c r="C143" s="21" t="s">
        <v>454</v>
      </c>
      <c r="D143" s="22" t="s">
        <v>71</v>
      </c>
      <c r="E143" s="26">
        <v>20</v>
      </c>
      <c r="F143" s="18"/>
      <c r="G143" s="19">
        <f t="shared" si="6"/>
        <v>0</v>
      </c>
      <c r="H143" s="14">
        <v>20</v>
      </c>
    </row>
    <row r="144" s="3" customFormat="1" ht="28.5" customHeight="1" spans="1:8">
      <c r="A144" s="22" t="s">
        <v>455</v>
      </c>
      <c r="B144" s="21" t="s">
        <v>456</v>
      </c>
      <c r="C144" s="21"/>
      <c r="D144" s="22"/>
      <c r="E144" s="26">
        <v>0</v>
      </c>
      <c r="F144" s="18"/>
      <c r="G144" s="19">
        <f t="shared" si="6"/>
        <v>0</v>
      </c>
      <c r="H144" s="14"/>
    </row>
    <row r="145" s="3" customFormat="1" ht="88.5" customHeight="1" spans="1:8">
      <c r="A145" s="168" t="s">
        <v>146</v>
      </c>
      <c r="B145" s="21" t="s">
        <v>457</v>
      </c>
      <c r="C145" s="21" t="s">
        <v>458</v>
      </c>
      <c r="D145" s="22" t="s">
        <v>338</v>
      </c>
      <c r="E145" s="26">
        <v>20</v>
      </c>
      <c r="F145" s="18"/>
      <c r="G145" s="19">
        <f t="shared" si="6"/>
        <v>0</v>
      </c>
      <c r="H145" s="14">
        <v>197.07</v>
      </c>
    </row>
    <row r="146" s="3" customFormat="1" ht="76.5" customHeight="1" spans="1:8">
      <c r="A146" s="16" t="s">
        <v>150</v>
      </c>
      <c r="B146" s="21" t="s">
        <v>459</v>
      </c>
      <c r="C146" s="21" t="s">
        <v>460</v>
      </c>
      <c r="D146" s="22" t="s">
        <v>338</v>
      </c>
      <c r="E146" s="26">
        <v>2</v>
      </c>
      <c r="F146" s="18"/>
      <c r="G146" s="19">
        <f t="shared" si="6"/>
        <v>0</v>
      </c>
      <c r="H146" s="14">
        <v>221.52</v>
      </c>
    </row>
    <row r="147" s="3" customFormat="1" ht="76.5" customHeight="1" spans="1:8">
      <c r="A147" s="168" t="s">
        <v>153</v>
      </c>
      <c r="B147" s="21" t="s">
        <v>461</v>
      </c>
      <c r="C147" s="21" t="s">
        <v>462</v>
      </c>
      <c r="D147" s="22" t="s">
        <v>338</v>
      </c>
      <c r="E147" s="26">
        <v>1</v>
      </c>
      <c r="F147" s="18"/>
      <c r="G147" s="19">
        <f t="shared" si="6"/>
        <v>0</v>
      </c>
      <c r="H147" s="14">
        <v>273.01</v>
      </c>
    </row>
    <row r="148" s="3" customFormat="1" ht="75" customHeight="1" spans="1:8">
      <c r="A148" s="22" t="s">
        <v>463</v>
      </c>
      <c r="B148" s="21" t="s">
        <v>464</v>
      </c>
      <c r="C148" s="21" t="s">
        <v>465</v>
      </c>
      <c r="D148" s="22" t="s">
        <v>71</v>
      </c>
      <c r="E148" s="26">
        <v>2</v>
      </c>
      <c r="F148" s="18"/>
      <c r="G148" s="19">
        <f t="shared" si="6"/>
        <v>0</v>
      </c>
      <c r="H148" s="14">
        <v>1520.66</v>
      </c>
    </row>
    <row r="149" s="3" customFormat="1" ht="112.5" customHeight="1" spans="1:8">
      <c r="A149" s="22" t="s">
        <v>466</v>
      </c>
      <c r="B149" s="21" t="s">
        <v>467</v>
      </c>
      <c r="C149" s="21" t="s">
        <v>468</v>
      </c>
      <c r="D149" s="22" t="s">
        <v>163</v>
      </c>
      <c r="E149" s="26">
        <v>3</v>
      </c>
      <c r="F149" s="18"/>
      <c r="G149" s="19">
        <f t="shared" si="6"/>
        <v>0</v>
      </c>
      <c r="H149" s="14">
        <v>21013.1</v>
      </c>
    </row>
    <row r="150" s="3" customFormat="1" ht="28.5" customHeight="1" spans="1:8">
      <c r="A150" s="16" t="s">
        <v>469</v>
      </c>
      <c r="B150" s="61" t="s">
        <v>470</v>
      </c>
      <c r="C150" s="61"/>
      <c r="D150" s="62"/>
      <c r="E150" s="26">
        <v>0</v>
      </c>
      <c r="F150" s="63"/>
      <c r="G150" s="19">
        <f t="shared" si="6"/>
        <v>0</v>
      </c>
      <c r="H150" s="64"/>
    </row>
    <row r="151" s="3" customFormat="1" ht="100.5" customHeight="1" spans="1:8">
      <c r="A151" s="16" t="s">
        <v>146</v>
      </c>
      <c r="B151" s="21" t="s">
        <v>471</v>
      </c>
      <c r="C151" s="21" t="s">
        <v>472</v>
      </c>
      <c r="D151" s="9" t="s">
        <v>87</v>
      </c>
      <c r="E151" s="26">
        <v>200</v>
      </c>
      <c r="F151" s="18"/>
      <c r="G151" s="19">
        <f t="shared" si="6"/>
        <v>0</v>
      </c>
      <c r="H151" s="14">
        <v>44.93</v>
      </c>
    </row>
    <row r="152" s="3" customFormat="1" ht="87.75" customHeight="1" spans="1:8">
      <c r="A152" s="16" t="s">
        <v>150</v>
      </c>
      <c r="B152" s="21" t="s">
        <v>473</v>
      </c>
      <c r="C152" s="21" t="s">
        <v>474</v>
      </c>
      <c r="D152" s="9" t="s">
        <v>87</v>
      </c>
      <c r="E152" s="26">
        <v>30</v>
      </c>
      <c r="F152" s="18"/>
      <c r="G152" s="19">
        <f t="shared" ref="G152:G179" si="7">IF(E152="","",ROUND(F152*E152,0))</f>
        <v>0</v>
      </c>
      <c r="H152" s="14">
        <v>166.39</v>
      </c>
    </row>
    <row r="153" s="3" customFormat="1" ht="38.25" customHeight="1" spans="1:8">
      <c r="A153" s="10" t="s">
        <v>475</v>
      </c>
      <c r="B153" s="21" t="s">
        <v>476</v>
      </c>
      <c r="C153" s="21" t="s">
        <v>477</v>
      </c>
      <c r="D153" s="22" t="s">
        <v>71</v>
      </c>
      <c r="E153" s="26">
        <v>40</v>
      </c>
      <c r="F153" s="18"/>
      <c r="G153" s="19">
        <f t="shared" si="7"/>
        <v>0</v>
      </c>
      <c r="H153" s="14">
        <v>46.84</v>
      </c>
    </row>
    <row r="154" s="3" customFormat="1" ht="28.5" customHeight="1" spans="1:8">
      <c r="A154" s="22" t="s">
        <v>478</v>
      </c>
      <c r="B154" s="21" t="s">
        <v>479</v>
      </c>
      <c r="C154" s="21"/>
      <c r="D154" s="22"/>
      <c r="E154" s="26">
        <v>0</v>
      </c>
      <c r="F154" s="18"/>
      <c r="G154" s="19">
        <f t="shared" si="7"/>
        <v>0</v>
      </c>
      <c r="H154" s="14"/>
    </row>
    <row r="155" s="3" customFormat="1" ht="75.75" customHeight="1" spans="1:8">
      <c r="A155" s="16" t="s">
        <v>146</v>
      </c>
      <c r="B155" s="21" t="s">
        <v>480</v>
      </c>
      <c r="C155" s="21" t="s">
        <v>481</v>
      </c>
      <c r="D155" s="22" t="s">
        <v>71</v>
      </c>
      <c r="E155" s="26">
        <v>10</v>
      </c>
      <c r="F155" s="63"/>
      <c r="G155" s="19">
        <f t="shared" si="7"/>
        <v>0</v>
      </c>
      <c r="H155" s="64">
        <v>54.91</v>
      </c>
    </row>
    <row r="156" s="3" customFormat="1" ht="38.25" customHeight="1" spans="1:8">
      <c r="A156" s="171" t="s">
        <v>150</v>
      </c>
      <c r="B156" s="21" t="s">
        <v>482</v>
      </c>
      <c r="C156" s="21" t="s">
        <v>483</v>
      </c>
      <c r="D156" s="9" t="s">
        <v>87</v>
      </c>
      <c r="E156" s="26">
        <v>10</v>
      </c>
      <c r="F156" s="63"/>
      <c r="G156" s="19">
        <f t="shared" si="7"/>
        <v>0</v>
      </c>
      <c r="H156" s="64">
        <v>267.86</v>
      </c>
    </row>
    <row r="157" s="3" customFormat="1" ht="63.75" customHeight="1" spans="1:8">
      <c r="A157" s="171" t="s">
        <v>153</v>
      </c>
      <c r="B157" s="21" t="s">
        <v>484</v>
      </c>
      <c r="C157" s="21" t="s">
        <v>485</v>
      </c>
      <c r="D157" s="9" t="s">
        <v>87</v>
      </c>
      <c r="E157" s="26">
        <v>50</v>
      </c>
      <c r="F157" s="63"/>
      <c r="G157" s="19">
        <f t="shared" si="7"/>
        <v>0</v>
      </c>
      <c r="H157" s="64">
        <v>31.43</v>
      </c>
    </row>
    <row r="158" s="3" customFormat="1" ht="28.5" customHeight="1" spans="1:8">
      <c r="A158" s="22" t="s">
        <v>486</v>
      </c>
      <c r="B158" s="21" t="s">
        <v>487</v>
      </c>
      <c r="C158" s="21"/>
      <c r="D158" s="22"/>
      <c r="E158" s="26">
        <v>0</v>
      </c>
      <c r="F158" s="18"/>
      <c r="G158" s="19">
        <f t="shared" si="7"/>
        <v>0</v>
      </c>
      <c r="H158" s="14"/>
    </row>
    <row r="159" s="3" customFormat="1" ht="63" customHeight="1" spans="1:8">
      <c r="A159" s="16" t="s">
        <v>146</v>
      </c>
      <c r="B159" s="21" t="s">
        <v>487</v>
      </c>
      <c r="C159" s="21" t="s">
        <v>488</v>
      </c>
      <c r="D159" s="22" t="s">
        <v>112</v>
      </c>
      <c r="E159" s="26">
        <v>2</v>
      </c>
      <c r="F159" s="23"/>
      <c r="G159" s="19">
        <f t="shared" si="7"/>
        <v>0</v>
      </c>
      <c r="H159" s="24">
        <v>177.38</v>
      </c>
    </row>
    <row r="160" s="3" customFormat="1" ht="28.5" customHeight="1" spans="1:8">
      <c r="A160" s="16" t="s">
        <v>150</v>
      </c>
      <c r="B160" s="21" t="s">
        <v>489</v>
      </c>
      <c r="C160" s="21" t="s">
        <v>490</v>
      </c>
      <c r="D160" s="22" t="s">
        <v>451</v>
      </c>
      <c r="E160" s="26">
        <v>50</v>
      </c>
      <c r="F160" s="18"/>
      <c r="G160" s="19">
        <f t="shared" si="7"/>
        <v>0</v>
      </c>
      <c r="H160" s="14">
        <v>3.5</v>
      </c>
    </row>
    <row r="161" s="3" customFormat="1" ht="37.5" customHeight="1" spans="1:8">
      <c r="A161" s="22" t="s">
        <v>491</v>
      </c>
      <c r="B161" s="21" t="s">
        <v>492</v>
      </c>
      <c r="C161" s="21" t="s">
        <v>493</v>
      </c>
      <c r="D161" s="9" t="s">
        <v>87</v>
      </c>
      <c r="E161" s="26">
        <v>20</v>
      </c>
      <c r="F161" s="18"/>
      <c r="G161" s="19">
        <f t="shared" si="7"/>
        <v>0</v>
      </c>
      <c r="H161" s="14">
        <v>67.36</v>
      </c>
    </row>
    <row r="162" s="3" customFormat="1" ht="28.5" customHeight="1" spans="1:8">
      <c r="A162" s="22" t="s">
        <v>494</v>
      </c>
      <c r="B162" s="21" t="s">
        <v>495</v>
      </c>
      <c r="C162" s="21" t="s">
        <v>495</v>
      </c>
      <c r="D162" s="9" t="s">
        <v>71</v>
      </c>
      <c r="E162" s="26">
        <v>50</v>
      </c>
      <c r="F162" s="18"/>
      <c r="G162" s="19">
        <f t="shared" si="7"/>
        <v>0</v>
      </c>
      <c r="H162" s="14">
        <v>23.24</v>
      </c>
    </row>
    <row r="163" s="3" customFormat="1" ht="28.5" customHeight="1" spans="1:8">
      <c r="A163" s="22" t="s">
        <v>496</v>
      </c>
      <c r="B163" s="21" t="s">
        <v>497</v>
      </c>
      <c r="C163" s="21" t="s">
        <v>497</v>
      </c>
      <c r="D163" s="9" t="s">
        <v>71</v>
      </c>
      <c r="E163" s="26">
        <v>500</v>
      </c>
      <c r="F163" s="18"/>
      <c r="G163" s="19">
        <f t="shared" si="7"/>
        <v>0</v>
      </c>
      <c r="H163" s="14">
        <v>8.92</v>
      </c>
    </row>
    <row r="164" s="3" customFormat="1" ht="28.5" customHeight="1" spans="1:8">
      <c r="A164" s="22" t="s">
        <v>498</v>
      </c>
      <c r="B164" s="21" t="s">
        <v>499</v>
      </c>
      <c r="C164" s="21"/>
      <c r="D164" s="22"/>
      <c r="E164" s="26">
        <v>0</v>
      </c>
      <c r="F164" s="18"/>
      <c r="G164" s="19">
        <f t="shared" si="7"/>
        <v>0</v>
      </c>
      <c r="H164" s="14"/>
    </row>
    <row r="165" s="3" customFormat="1" ht="37.5" customHeight="1" spans="1:8">
      <c r="A165" s="16" t="s">
        <v>146</v>
      </c>
      <c r="B165" s="21" t="s">
        <v>500</v>
      </c>
      <c r="C165" s="21" t="s">
        <v>501</v>
      </c>
      <c r="D165" s="22" t="s">
        <v>257</v>
      </c>
      <c r="E165" s="26">
        <v>10</v>
      </c>
      <c r="F165" s="18"/>
      <c r="G165" s="19">
        <f t="shared" si="7"/>
        <v>0</v>
      </c>
      <c r="H165" s="14">
        <v>79.14</v>
      </c>
    </row>
    <row r="166" s="3" customFormat="1" ht="37.5" customHeight="1" spans="1:8">
      <c r="A166" s="16" t="s">
        <v>150</v>
      </c>
      <c r="B166" s="21" t="s">
        <v>502</v>
      </c>
      <c r="C166" s="21" t="s">
        <v>503</v>
      </c>
      <c r="D166" s="22" t="s">
        <v>504</v>
      </c>
      <c r="E166" s="26">
        <v>10</v>
      </c>
      <c r="F166" s="18"/>
      <c r="G166" s="19">
        <f t="shared" si="7"/>
        <v>0</v>
      </c>
      <c r="H166" s="14">
        <v>116.4</v>
      </c>
    </row>
    <row r="167" s="3" customFormat="1" ht="28.5" customHeight="1" spans="1:8">
      <c r="A167" s="58" t="s">
        <v>505</v>
      </c>
      <c r="B167" s="39" t="s">
        <v>506</v>
      </c>
      <c r="C167" s="21" t="s">
        <v>506</v>
      </c>
      <c r="D167" s="22" t="s">
        <v>257</v>
      </c>
      <c r="E167" s="26">
        <v>1200</v>
      </c>
      <c r="F167" s="23"/>
      <c r="G167" s="19">
        <f t="shared" si="7"/>
        <v>0</v>
      </c>
      <c r="H167" s="24">
        <v>7.56</v>
      </c>
    </row>
    <row r="168" s="3" customFormat="1" ht="28.5" customHeight="1" spans="1:8">
      <c r="A168" s="65" t="s">
        <v>507</v>
      </c>
      <c r="B168" s="12" t="s">
        <v>508</v>
      </c>
      <c r="C168" s="21"/>
      <c r="D168" s="22"/>
      <c r="E168" s="26"/>
      <c r="F168" s="23"/>
      <c r="G168" s="19"/>
      <c r="H168" s="24"/>
    </row>
    <row r="169" s="3" customFormat="1" ht="37.5" customHeight="1" spans="1:8">
      <c r="A169" s="66" t="s">
        <v>509</v>
      </c>
      <c r="B169" s="21" t="s">
        <v>510</v>
      </c>
      <c r="C169" s="21" t="s">
        <v>511</v>
      </c>
      <c r="D169" s="22" t="s">
        <v>512</v>
      </c>
      <c r="E169" s="26">
        <v>100</v>
      </c>
      <c r="F169" s="23"/>
      <c r="G169" s="19">
        <f t="shared" ref="G169:G179" si="8">IF(E169="","",ROUND(F169*E169,0))</f>
        <v>0</v>
      </c>
      <c r="H169" s="24">
        <v>3.39</v>
      </c>
    </row>
    <row r="170" s="3" customFormat="1" ht="28.5" customHeight="1" spans="1:8">
      <c r="A170" s="66" t="s">
        <v>513</v>
      </c>
      <c r="B170" s="21" t="s">
        <v>514</v>
      </c>
      <c r="C170" s="21" t="s">
        <v>515</v>
      </c>
      <c r="D170" s="22" t="s">
        <v>512</v>
      </c>
      <c r="E170" s="26">
        <v>100</v>
      </c>
      <c r="F170" s="23"/>
      <c r="G170" s="19">
        <f t="shared" si="8"/>
        <v>0</v>
      </c>
      <c r="H170" s="24">
        <v>2.58</v>
      </c>
    </row>
    <row r="171" s="3" customFormat="1" ht="28.5" customHeight="1" spans="1:8">
      <c r="A171" s="66" t="s">
        <v>516</v>
      </c>
      <c r="B171" s="21" t="s">
        <v>517</v>
      </c>
      <c r="C171" s="21" t="s">
        <v>518</v>
      </c>
      <c r="D171" s="9" t="s">
        <v>87</v>
      </c>
      <c r="E171" s="26">
        <v>100</v>
      </c>
      <c r="F171" s="23"/>
      <c r="G171" s="19">
        <f t="shared" si="8"/>
        <v>0</v>
      </c>
      <c r="H171" s="24">
        <v>2.96</v>
      </c>
    </row>
    <row r="172" s="3" customFormat="1" ht="28.5" customHeight="1" spans="1:8">
      <c r="A172" s="66" t="s">
        <v>519</v>
      </c>
      <c r="B172" s="21" t="s">
        <v>520</v>
      </c>
      <c r="C172" s="70" t="s">
        <v>521</v>
      </c>
      <c r="D172" s="22" t="s">
        <v>512</v>
      </c>
      <c r="E172" s="26">
        <v>5000</v>
      </c>
      <c r="F172" s="23"/>
      <c r="G172" s="19">
        <f t="shared" si="8"/>
        <v>0</v>
      </c>
      <c r="H172" s="24">
        <v>3.27</v>
      </c>
    </row>
    <row r="173" s="3" customFormat="1" ht="28.5" customHeight="1" spans="1:8">
      <c r="A173" s="66" t="s">
        <v>522</v>
      </c>
      <c r="B173" s="21" t="s">
        <v>523</v>
      </c>
      <c r="C173" s="21" t="s">
        <v>524</v>
      </c>
      <c r="D173" s="22" t="s">
        <v>512</v>
      </c>
      <c r="E173" s="26">
        <v>1000</v>
      </c>
      <c r="F173" s="23"/>
      <c r="G173" s="19">
        <f t="shared" si="8"/>
        <v>0</v>
      </c>
      <c r="H173" s="24">
        <v>3.27</v>
      </c>
    </row>
    <row r="174" s="3" customFormat="1" ht="28.5" customHeight="1" spans="1:8">
      <c r="A174" s="66" t="s">
        <v>525</v>
      </c>
      <c r="B174" s="21" t="s">
        <v>526</v>
      </c>
      <c r="C174" s="21" t="s">
        <v>527</v>
      </c>
      <c r="D174" s="22" t="s">
        <v>512</v>
      </c>
      <c r="E174" s="26">
        <v>20</v>
      </c>
      <c r="F174" s="23"/>
      <c r="G174" s="19">
        <f t="shared" si="8"/>
        <v>0</v>
      </c>
      <c r="H174" s="24">
        <v>50.67</v>
      </c>
    </row>
    <row r="175" s="3" customFormat="1" ht="28.5" customHeight="1" spans="1:8">
      <c r="A175" s="66" t="s">
        <v>528</v>
      </c>
      <c r="B175" s="21" t="s">
        <v>529</v>
      </c>
      <c r="C175" s="21" t="s">
        <v>530</v>
      </c>
      <c r="D175" s="22" t="s">
        <v>512</v>
      </c>
      <c r="E175" s="26">
        <v>20</v>
      </c>
      <c r="F175" s="23"/>
      <c r="G175" s="19">
        <f t="shared" si="8"/>
        <v>0</v>
      </c>
      <c r="H175" s="24">
        <v>3.35</v>
      </c>
    </row>
    <row r="176" s="3" customFormat="1" ht="28.5" customHeight="1" spans="1:8">
      <c r="A176" s="66" t="s">
        <v>531</v>
      </c>
      <c r="B176" s="21" t="s">
        <v>532</v>
      </c>
      <c r="C176" s="21" t="s">
        <v>533</v>
      </c>
      <c r="D176" s="22" t="s">
        <v>512</v>
      </c>
      <c r="E176" s="26">
        <v>20</v>
      </c>
      <c r="F176" s="23"/>
      <c r="G176" s="19">
        <f t="shared" si="8"/>
        <v>0</v>
      </c>
      <c r="H176" s="24">
        <v>20.56</v>
      </c>
    </row>
    <row r="177" s="3" customFormat="1" ht="38.25" customHeight="1" spans="1:8">
      <c r="A177" s="66" t="s">
        <v>534</v>
      </c>
      <c r="B177" s="21" t="s">
        <v>535</v>
      </c>
      <c r="C177" s="21" t="s">
        <v>536</v>
      </c>
      <c r="D177" s="22" t="s">
        <v>512</v>
      </c>
      <c r="E177" s="26">
        <v>3500</v>
      </c>
      <c r="F177" s="23"/>
      <c r="G177" s="19">
        <f t="shared" si="8"/>
        <v>0</v>
      </c>
      <c r="H177" s="24">
        <v>0.85</v>
      </c>
    </row>
    <row r="178" s="3" customFormat="1" ht="38.25" customHeight="1" spans="1:8">
      <c r="A178" s="66" t="s">
        <v>537</v>
      </c>
      <c r="B178" s="21" t="s">
        <v>538</v>
      </c>
      <c r="C178" s="21" t="s">
        <v>539</v>
      </c>
      <c r="D178" s="9" t="s">
        <v>87</v>
      </c>
      <c r="E178" s="26">
        <v>250</v>
      </c>
      <c r="F178" s="23"/>
      <c r="G178" s="19">
        <f t="shared" si="8"/>
        <v>0</v>
      </c>
      <c r="H178" s="24">
        <v>22.7</v>
      </c>
    </row>
    <row r="179" s="3" customFormat="1" ht="28.5" customHeight="1" spans="1:8">
      <c r="A179" s="66" t="s">
        <v>540</v>
      </c>
      <c r="B179" s="21" t="s">
        <v>541</v>
      </c>
      <c r="C179" s="21"/>
      <c r="D179" s="9"/>
      <c r="E179" s="26"/>
      <c r="F179" s="23"/>
      <c r="G179" s="19"/>
      <c r="H179" s="24"/>
    </row>
    <row r="180" s="3" customFormat="1" ht="51" customHeight="1" spans="1:8">
      <c r="A180" s="58" t="s">
        <v>542</v>
      </c>
      <c r="B180" s="21" t="s">
        <v>543</v>
      </c>
      <c r="C180" s="21" t="s">
        <v>544</v>
      </c>
      <c r="D180" s="22" t="s">
        <v>512</v>
      </c>
      <c r="E180" s="26">
        <v>1</v>
      </c>
      <c r="F180" s="23"/>
      <c r="G180" s="19">
        <f t="shared" ref="G180:G211" si="9">IF(E180="","",ROUND(F180*E180,0))</f>
        <v>0</v>
      </c>
      <c r="H180" s="24">
        <v>955.1</v>
      </c>
    </row>
    <row r="181" s="3" customFormat="1" ht="51" customHeight="1" spans="1:8">
      <c r="A181" s="58" t="s">
        <v>545</v>
      </c>
      <c r="B181" s="21" t="s">
        <v>546</v>
      </c>
      <c r="C181" s="21" t="s">
        <v>547</v>
      </c>
      <c r="D181" s="22" t="s">
        <v>512</v>
      </c>
      <c r="E181" s="26">
        <v>1</v>
      </c>
      <c r="F181" s="23"/>
      <c r="G181" s="19">
        <f t="shared" si="9"/>
        <v>0</v>
      </c>
      <c r="H181" s="24">
        <v>1142.05</v>
      </c>
    </row>
    <row r="182" s="3" customFormat="1" ht="51" customHeight="1" spans="1:8">
      <c r="A182" s="58" t="s">
        <v>548</v>
      </c>
      <c r="B182" s="21" t="s">
        <v>549</v>
      </c>
      <c r="C182" s="21" t="s">
        <v>550</v>
      </c>
      <c r="D182" s="22" t="s">
        <v>512</v>
      </c>
      <c r="E182" s="26">
        <v>1</v>
      </c>
      <c r="F182" s="23"/>
      <c r="G182" s="19">
        <f t="shared" si="9"/>
        <v>0</v>
      </c>
      <c r="H182" s="24">
        <v>1137.5</v>
      </c>
    </row>
    <row r="183" s="3" customFormat="1" ht="51" customHeight="1" spans="1:8">
      <c r="A183" s="58" t="s">
        <v>551</v>
      </c>
      <c r="B183" s="21" t="s">
        <v>552</v>
      </c>
      <c r="C183" s="21" t="s">
        <v>553</v>
      </c>
      <c r="D183" s="22" t="s">
        <v>512</v>
      </c>
      <c r="E183" s="26">
        <v>1</v>
      </c>
      <c r="F183" s="23"/>
      <c r="G183" s="19">
        <f t="shared" si="9"/>
        <v>0</v>
      </c>
      <c r="H183" s="24">
        <v>315.76</v>
      </c>
    </row>
    <row r="184" s="3" customFormat="1" ht="51" customHeight="1" spans="1:8">
      <c r="A184" s="58" t="s">
        <v>554</v>
      </c>
      <c r="B184" s="21" t="s">
        <v>555</v>
      </c>
      <c r="C184" s="21" t="s">
        <v>556</v>
      </c>
      <c r="D184" s="22" t="s">
        <v>512</v>
      </c>
      <c r="E184" s="26">
        <v>1</v>
      </c>
      <c r="F184" s="23"/>
      <c r="G184" s="19">
        <f t="shared" si="9"/>
        <v>0</v>
      </c>
      <c r="H184" s="24">
        <v>155.22</v>
      </c>
    </row>
    <row r="185" s="3" customFormat="1" ht="51" customHeight="1" spans="1:8">
      <c r="A185" s="58" t="s">
        <v>557</v>
      </c>
      <c r="B185" s="21" t="s">
        <v>558</v>
      </c>
      <c r="C185" s="21" t="s">
        <v>559</v>
      </c>
      <c r="D185" s="22" t="s">
        <v>512</v>
      </c>
      <c r="E185" s="26">
        <v>10</v>
      </c>
      <c r="F185" s="23"/>
      <c r="G185" s="19">
        <f t="shared" si="9"/>
        <v>0</v>
      </c>
      <c r="H185" s="24">
        <v>115.17</v>
      </c>
    </row>
    <row r="186" s="3" customFormat="1" ht="51" customHeight="1" spans="1:8">
      <c r="A186" s="58" t="s">
        <v>560</v>
      </c>
      <c r="B186" s="21" t="s">
        <v>561</v>
      </c>
      <c r="C186" s="21" t="s">
        <v>562</v>
      </c>
      <c r="D186" s="22" t="s">
        <v>87</v>
      </c>
      <c r="E186" s="26">
        <v>100</v>
      </c>
      <c r="F186" s="23"/>
      <c r="G186" s="19">
        <f t="shared" si="9"/>
        <v>0</v>
      </c>
      <c r="H186" s="24">
        <v>76.27</v>
      </c>
    </row>
    <row r="187" s="3" customFormat="1" ht="51" customHeight="1" spans="1:8">
      <c r="A187" s="58" t="s">
        <v>563</v>
      </c>
      <c r="B187" s="21" t="s">
        <v>564</v>
      </c>
      <c r="C187" s="21" t="s">
        <v>565</v>
      </c>
      <c r="D187" s="22" t="s">
        <v>512</v>
      </c>
      <c r="E187" s="26">
        <v>1</v>
      </c>
      <c r="F187" s="23"/>
      <c r="G187" s="19">
        <f t="shared" si="9"/>
        <v>0</v>
      </c>
      <c r="H187" s="24">
        <v>292.73</v>
      </c>
    </row>
    <row r="188" s="3" customFormat="1" ht="51" customHeight="1" spans="1:8">
      <c r="A188" s="58" t="s">
        <v>566</v>
      </c>
      <c r="B188" s="21" t="s">
        <v>567</v>
      </c>
      <c r="C188" s="21" t="s">
        <v>568</v>
      </c>
      <c r="D188" s="22" t="s">
        <v>512</v>
      </c>
      <c r="E188" s="26">
        <v>1</v>
      </c>
      <c r="F188" s="23"/>
      <c r="G188" s="19">
        <f t="shared" si="9"/>
        <v>0</v>
      </c>
      <c r="H188" s="24">
        <v>192.01</v>
      </c>
    </row>
    <row r="189" s="3" customFormat="1" ht="51" customHeight="1" spans="1:8">
      <c r="A189" s="58" t="s">
        <v>569</v>
      </c>
      <c r="B189" s="21" t="s">
        <v>570</v>
      </c>
      <c r="C189" s="21" t="s">
        <v>571</v>
      </c>
      <c r="D189" s="22" t="s">
        <v>512</v>
      </c>
      <c r="E189" s="26">
        <v>1</v>
      </c>
      <c r="F189" s="23"/>
      <c r="G189" s="19">
        <f t="shared" si="9"/>
        <v>0</v>
      </c>
      <c r="H189" s="24">
        <v>339.97</v>
      </c>
    </row>
    <row r="190" s="3" customFormat="1" ht="51" customHeight="1" spans="1:8">
      <c r="A190" s="58" t="s">
        <v>572</v>
      </c>
      <c r="B190" s="21" t="s">
        <v>573</v>
      </c>
      <c r="C190" s="21" t="s">
        <v>574</v>
      </c>
      <c r="D190" s="9" t="s">
        <v>87</v>
      </c>
      <c r="E190" s="26">
        <v>1</v>
      </c>
      <c r="F190" s="23"/>
      <c r="G190" s="19">
        <f t="shared" si="9"/>
        <v>0</v>
      </c>
      <c r="H190" s="24">
        <v>40.49</v>
      </c>
    </row>
    <row r="191" s="3" customFormat="1" ht="63.75" customHeight="1" spans="1:8">
      <c r="A191" s="58" t="s">
        <v>575</v>
      </c>
      <c r="B191" s="21" t="s">
        <v>576</v>
      </c>
      <c r="C191" s="21" t="s">
        <v>577</v>
      </c>
      <c r="D191" s="9" t="s">
        <v>87</v>
      </c>
      <c r="E191" s="26">
        <v>50</v>
      </c>
      <c r="F191" s="23"/>
      <c r="G191" s="19">
        <f t="shared" si="9"/>
        <v>0</v>
      </c>
      <c r="H191" s="24">
        <v>50.81</v>
      </c>
    </row>
    <row r="192" s="3" customFormat="1" ht="51" customHeight="1" spans="1:8">
      <c r="A192" s="58" t="s">
        <v>578</v>
      </c>
      <c r="B192" s="21" t="s">
        <v>579</v>
      </c>
      <c r="C192" s="21" t="s">
        <v>580</v>
      </c>
      <c r="D192" s="9" t="s">
        <v>87</v>
      </c>
      <c r="E192" s="26">
        <v>50</v>
      </c>
      <c r="F192" s="23"/>
      <c r="G192" s="19">
        <f t="shared" si="9"/>
        <v>0</v>
      </c>
      <c r="H192" s="24">
        <v>30.33</v>
      </c>
    </row>
    <row r="193" s="3" customFormat="1" ht="51" customHeight="1" spans="1:8">
      <c r="A193" s="58" t="s">
        <v>581</v>
      </c>
      <c r="B193" s="21" t="s">
        <v>582</v>
      </c>
      <c r="C193" s="21" t="s">
        <v>583</v>
      </c>
      <c r="D193" s="22" t="s">
        <v>512</v>
      </c>
      <c r="E193" s="26">
        <v>1</v>
      </c>
      <c r="F193" s="23"/>
      <c r="G193" s="19">
        <f t="shared" si="9"/>
        <v>0</v>
      </c>
      <c r="H193" s="24">
        <v>76.26</v>
      </c>
    </row>
    <row r="194" s="3" customFormat="1" ht="51" customHeight="1" spans="1:8">
      <c r="A194" s="58" t="s">
        <v>584</v>
      </c>
      <c r="B194" s="21" t="s">
        <v>585</v>
      </c>
      <c r="C194" s="21" t="s">
        <v>586</v>
      </c>
      <c r="D194" s="22" t="s">
        <v>512</v>
      </c>
      <c r="E194" s="26">
        <v>1</v>
      </c>
      <c r="F194" s="23"/>
      <c r="G194" s="19">
        <f t="shared" si="9"/>
        <v>0</v>
      </c>
      <c r="H194" s="24">
        <v>560.92</v>
      </c>
    </row>
    <row r="195" s="3" customFormat="1" ht="28.5" customHeight="1" spans="1:8">
      <c r="A195" s="58" t="s">
        <v>587</v>
      </c>
      <c r="B195" s="21" t="s">
        <v>588</v>
      </c>
      <c r="C195" s="21"/>
      <c r="D195" s="22"/>
      <c r="E195" s="26"/>
      <c r="F195" s="23"/>
      <c r="G195" s="19" t="str">
        <f t="shared" si="9"/>
        <v/>
      </c>
      <c r="H195" s="24"/>
    </row>
    <row r="196" s="3" customFormat="1" ht="37.5" customHeight="1" spans="1:8">
      <c r="A196" s="58" t="s">
        <v>589</v>
      </c>
      <c r="B196" s="21" t="s">
        <v>588</v>
      </c>
      <c r="C196" s="21" t="s">
        <v>590</v>
      </c>
      <c r="D196" s="22" t="s">
        <v>512</v>
      </c>
      <c r="E196" s="26">
        <v>600</v>
      </c>
      <c r="F196" s="23"/>
      <c r="G196" s="19">
        <f t="shared" si="9"/>
        <v>0</v>
      </c>
      <c r="H196" s="24">
        <v>6.8</v>
      </c>
    </row>
    <row r="197" s="3" customFormat="1" ht="37.5" customHeight="1" spans="1:8">
      <c r="A197" s="66" t="s">
        <v>591</v>
      </c>
      <c r="B197" s="21" t="s">
        <v>588</v>
      </c>
      <c r="C197" s="21" t="s">
        <v>592</v>
      </c>
      <c r="D197" s="22" t="s">
        <v>512</v>
      </c>
      <c r="E197" s="26">
        <v>210</v>
      </c>
      <c r="F197" s="23"/>
      <c r="G197" s="19">
        <f t="shared" si="9"/>
        <v>0</v>
      </c>
      <c r="H197" s="24">
        <v>180.62</v>
      </c>
    </row>
    <row r="198" s="3" customFormat="1" ht="37.5" customHeight="1" spans="1:8">
      <c r="A198" s="66" t="s">
        <v>593</v>
      </c>
      <c r="B198" s="21" t="s">
        <v>588</v>
      </c>
      <c r="C198" s="21" t="s">
        <v>594</v>
      </c>
      <c r="D198" s="22" t="s">
        <v>512</v>
      </c>
      <c r="E198" s="26">
        <v>180</v>
      </c>
      <c r="F198" s="23"/>
      <c r="G198" s="19">
        <f t="shared" si="9"/>
        <v>0</v>
      </c>
      <c r="H198" s="24">
        <v>195.72</v>
      </c>
    </row>
    <row r="199" s="3" customFormat="1" ht="37.5" customHeight="1" spans="1:8">
      <c r="A199" s="66" t="s">
        <v>595</v>
      </c>
      <c r="B199" s="21" t="s">
        <v>596</v>
      </c>
      <c r="C199" s="21" t="s">
        <v>597</v>
      </c>
      <c r="D199" s="22" t="s">
        <v>512</v>
      </c>
      <c r="E199" s="26">
        <v>20</v>
      </c>
      <c r="F199" s="23"/>
      <c r="G199" s="19">
        <f t="shared" si="9"/>
        <v>0</v>
      </c>
      <c r="H199" s="24">
        <v>378.73</v>
      </c>
    </row>
    <row r="200" s="3" customFormat="1" ht="28.5" customHeight="1" spans="1:8">
      <c r="A200" s="66" t="s">
        <v>598</v>
      </c>
      <c r="B200" s="21" t="s">
        <v>599</v>
      </c>
      <c r="C200" s="9"/>
      <c r="D200" s="9"/>
      <c r="E200" s="26">
        <v>0</v>
      </c>
      <c r="F200" s="18"/>
      <c r="G200" s="19">
        <f t="shared" si="9"/>
        <v>0</v>
      </c>
      <c r="H200" s="14"/>
    </row>
    <row r="201" s="3" customFormat="1" ht="63.75" customHeight="1" spans="1:8">
      <c r="A201" s="66" t="s">
        <v>600</v>
      </c>
      <c r="B201" s="21" t="s">
        <v>601</v>
      </c>
      <c r="C201" s="21" t="s">
        <v>602</v>
      </c>
      <c r="D201" s="22" t="s">
        <v>512</v>
      </c>
      <c r="E201" s="26">
        <v>1</v>
      </c>
      <c r="F201" s="23"/>
      <c r="G201" s="19">
        <f t="shared" si="9"/>
        <v>0</v>
      </c>
      <c r="H201" s="24">
        <v>246.36</v>
      </c>
    </row>
    <row r="202" s="3" customFormat="1" ht="63.75" customHeight="1" spans="1:8">
      <c r="A202" s="66" t="s">
        <v>603</v>
      </c>
      <c r="B202" s="21" t="s">
        <v>601</v>
      </c>
      <c r="C202" s="21" t="s">
        <v>604</v>
      </c>
      <c r="D202" s="22" t="s">
        <v>512</v>
      </c>
      <c r="E202" s="26">
        <v>1</v>
      </c>
      <c r="F202" s="23"/>
      <c r="G202" s="19">
        <f t="shared" si="9"/>
        <v>0</v>
      </c>
      <c r="H202" s="24">
        <v>435.08</v>
      </c>
    </row>
    <row r="203" s="3" customFormat="1" ht="63.75" customHeight="1" spans="1:8">
      <c r="A203" s="66" t="s">
        <v>605</v>
      </c>
      <c r="B203" s="21" t="s">
        <v>601</v>
      </c>
      <c r="C203" s="21" t="s">
        <v>606</v>
      </c>
      <c r="D203" s="22" t="s">
        <v>512</v>
      </c>
      <c r="E203" s="26">
        <v>1</v>
      </c>
      <c r="F203" s="23"/>
      <c r="G203" s="19">
        <f t="shared" si="9"/>
        <v>0</v>
      </c>
      <c r="H203" s="24">
        <v>678.1</v>
      </c>
    </row>
    <row r="204" s="3" customFormat="1" ht="63.75" customHeight="1" spans="1:8">
      <c r="A204" s="66" t="s">
        <v>607</v>
      </c>
      <c r="B204" s="21" t="s">
        <v>601</v>
      </c>
      <c r="C204" s="21" t="s">
        <v>608</v>
      </c>
      <c r="D204" s="22" t="s">
        <v>512</v>
      </c>
      <c r="E204" s="26">
        <v>1</v>
      </c>
      <c r="F204" s="23"/>
      <c r="G204" s="19">
        <f t="shared" si="9"/>
        <v>0</v>
      </c>
      <c r="H204" s="24">
        <v>955.81</v>
      </c>
    </row>
    <row r="205" s="3" customFormat="1" ht="51" customHeight="1" spans="1:8">
      <c r="A205" s="66" t="s">
        <v>609</v>
      </c>
      <c r="B205" s="21" t="s">
        <v>610</v>
      </c>
      <c r="C205" s="21" t="s">
        <v>611</v>
      </c>
      <c r="D205" s="22" t="s">
        <v>512</v>
      </c>
      <c r="E205" s="26">
        <v>1</v>
      </c>
      <c r="F205" s="23"/>
      <c r="G205" s="19">
        <f t="shared" si="9"/>
        <v>0</v>
      </c>
      <c r="H205" s="24">
        <v>106.28</v>
      </c>
    </row>
    <row r="206" s="3" customFormat="1" ht="51" customHeight="1" spans="1:8">
      <c r="A206" s="66" t="s">
        <v>612</v>
      </c>
      <c r="B206" s="21" t="s">
        <v>610</v>
      </c>
      <c r="C206" s="21" t="s">
        <v>613</v>
      </c>
      <c r="D206" s="22" t="s">
        <v>512</v>
      </c>
      <c r="E206" s="26">
        <v>1</v>
      </c>
      <c r="F206" s="23"/>
      <c r="G206" s="19">
        <f t="shared" si="9"/>
        <v>0</v>
      </c>
      <c r="H206" s="24">
        <v>230.92</v>
      </c>
    </row>
    <row r="207" s="3" customFormat="1" ht="51" customHeight="1" spans="1:8">
      <c r="A207" s="66" t="s">
        <v>614</v>
      </c>
      <c r="B207" s="21" t="s">
        <v>615</v>
      </c>
      <c r="C207" s="21" t="s">
        <v>616</v>
      </c>
      <c r="D207" s="9" t="s">
        <v>87</v>
      </c>
      <c r="E207" s="26">
        <v>1</v>
      </c>
      <c r="F207" s="23"/>
      <c r="G207" s="19">
        <f t="shared" si="9"/>
        <v>0</v>
      </c>
      <c r="H207" s="24">
        <v>61.18</v>
      </c>
    </row>
    <row r="208" s="3" customFormat="1" ht="38.25" customHeight="1" spans="1:8">
      <c r="A208" s="66" t="s">
        <v>617</v>
      </c>
      <c r="B208" s="21" t="s">
        <v>618</v>
      </c>
      <c r="C208" s="21" t="s">
        <v>619</v>
      </c>
      <c r="D208" s="9" t="s">
        <v>87</v>
      </c>
      <c r="E208" s="26">
        <v>100</v>
      </c>
      <c r="F208" s="23"/>
      <c r="G208" s="19">
        <f t="shared" si="9"/>
        <v>0</v>
      </c>
      <c r="H208" s="24">
        <v>14.16</v>
      </c>
    </row>
    <row r="209" s="3" customFormat="1" ht="28.5" customHeight="1" spans="1:8">
      <c r="A209" s="66" t="s">
        <v>620</v>
      </c>
      <c r="B209" s="21" t="s">
        <v>621</v>
      </c>
      <c r="C209" s="21" t="s">
        <v>622</v>
      </c>
      <c r="D209" s="22" t="s">
        <v>512</v>
      </c>
      <c r="E209" s="26">
        <v>1</v>
      </c>
      <c r="F209" s="23"/>
      <c r="G209" s="19">
        <f t="shared" si="9"/>
        <v>0</v>
      </c>
      <c r="H209" s="24">
        <v>44.94</v>
      </c>
    </row>
    <row r="210" s="3" customFormat="1" ht="28.5" customHeight="1" spans="1:8">
      <c r="A210" s="66" t="s">
        <v>623</v>
      </c>
      <c r="B210" s="21" t="s">
        <v>624</v>
      </c>
      <c r="C210" s="21" t="s">
        <v>625</v>
      </c>
      <c r="D210" s="22" t="s">
        <v>512</v>
      </c>
      <c r="E210" s="26">
        <v>1</v>
      </c>
      <c r="F210" s="23"/>
      <c r="G210" s="19">
        <f t="shared" si="9"/>
        <v>0</v>
      </c>
      <c r="H210" s="24">
        <v>17.98</v>
      </c>
    </row>
    <row r="211" s="3" customFormat="1" ht="28.5" customHeight="1" spans="1:8">
      <c r="A211" s="16" t="s">
        <v>626</v>
      </c>
      <c r="B211" s="21" t="s">
        <v>627</v>
      </c>
      <c r="C211" s="21" t="s">
        <v>628</v>
      </c>
      <c r="D211" s="9" t="s">
        <v>87</v>
      </c>
      <c r="E211" s="26">
        <v>5</v>
      </c>
      <c r="F211" s="18"/>
      <c r="G211" s="19">
        <f t="shared" si="9"/>
        <v>0</v>
      </c>
      <c r="H211" s="14">
        <v>930.5</v>
      </c>
    </row>
    <row r="212" s="3" customFormat="1" ht="28.5" customHeight="1" spans="1:8">
      <c r="A212" s="67" t="s">
        <v>629</v>
      </c>
      <c r="B212" s="68" t="s">
        <v>630</v>
      </c>
      <c r="C212" s="21"/>
      <c r="D212" s="9"/>
      <c r="E212" s="26"/>
      <c r="F212" s="18"/>
      <c r="G212" s="19"/>
      <c r="H212" s="14"/>
    </row>
    <row r="213" s="3" customFormat="1" ht="28.5" customHeight="1" spans="1:8">
      <c r="A213" s="16" t="s">
        <v>631</v>
      </c>
      <c r="B213" s="21" t="s">
        <v>632</v>
      </c>
      <c r="C213" s="21" t="s">
        <v>633</v>
      </c>
      <c r="D213" s="22" t="s">
        <v>634</v>
      </c>
      <c r="E213" s="26">
        <v>300</v>
      </c>
      <c r="F213" s="23"/>
      <c r="G213" s="19">
        <f>IF(E213="","",ROUND(F213*E213,0))</f>
        <v>0</v>
      </c>
      <c r="H213" s="24">
        <v>250</v>
      </c>
    </row>
    <row r="214" s="3" customFormat="1" ht="28.5" customHeight="1" spans="1:8">
      <c r="A214" s="16" t="s">
        <v>635</v>
      </c>
      <c r="B214" s="21" t="s">
        <v>636</v>
      </c>
      <c r="C214" s="21" t="s">
        <v>637</v>
      </c>
      <c r="D214" s="22" t="s">
        <v>638</v>
      </c>
      <c r="E214" s="26">
        <v>30</v>
      </c>
      <c r="F214" s="117"/>
      <c r="G214" s="19">
        <f t="shared" ref="G214:G233" si="10">IF(E214="","",ROUND(F214*E214,0))</f>
        <v>0</v>
      </c>
      <c r="H214" s="118">
        <v>800</v>
      </c>
    </row>
    <row r="215" s="3" customFormat="1" ht="28.5" customHeight="1" spans="1:8">
      <c r="A215" s="16" t="s">
        <v>639</v>
      </c>
      <c r="B215" s="21" t="s">
        <v>640</v>
      </c>
      <c r="C215" s="21" t="s">
        <v>641</v>
      </c>
      <c r="D215" s="22" t="s">
        <v>638</v>
      </c>
      <c r="E215" s="26">
        <v>13</v>
      </c>
      <c r="F215" s="23"/>
      <c r="G215" s="19">
        <f t="shared" si="10"/>
        <v>0</v>
      </c>
      <c r="H215" s="24">
        <v>600</v>
      </c>
    </row>
    <row r="216" s="3" customFormat="1" ht="28.5" customHeight="1" spans="1:8">
      <c r="A216" s="16" t="s">
        <v>642</v>
      </c>
      <c r="B216" s="21" t="s">
        <v>643</v>
      </c>
      <c r="C216" s="21" t="s">
        <v>644</v>
      </c>
      <c r="D216" s="22" t="s">
        <v>638</v>
      </c>
      <c r="E216" s="26">
        <v>10</v>
      </c>
      <c r="F216" s="23"/>
      <c r="G216" s="19">
        <f t="shared" si="10"/>
        <v>0</v>
      </c>
      <c r="H216" s="24">
        <v>1650</v>
      </c>
    </row>
    <row r="217" s="3" customFormat="1" ht="28.5" customHeight="1" spans="1:8">
      <c r="A217" s="16" t="s">
        <v>645</v>
      </c>
      <c r="B217" s="21" t="s">
        <v>646</v>
      </c>
      <c r="C217" s="21" t="s">
        <v>647</v>
      </c>
      <c r="D217" s="22" t="s">
        <v>638</v>
      </c>
      <c r="E217" s="26">
        <v>5</v>
      </c>
      <c r="F217" s="23"/>
      <c r="G217" s="19">
        <f t="shared" si="10"/>
        <v>0</v>
      </c>
      <c r="H217" s="24">
        <v>650</v>
      </c>
    </row>
    <row r="218" s="3" customFormat="1" ht="28.5" customHeight="1" spans="1:8">
      <c r="A218" s="16" t="s">
        <v>648</v>
      </c>
      <c r="B218" s="21" t="s">
        <v>649</v>
      </c>
      <c r="C218" s="21" t="s">
        <v>650</v>
      </c>
      <c r="D218" s="22" t="s">
        <v>638</v>
      </c>
      <c r="E218" s="26">
        <v>5</v>
      </c>
      <c r="F218" s="23"/>
      <c r="G218" s="19">
        <f t="shared" si="10"/>
        <v>0</v>
      </c>
      <c r="H218" s="24">
        <v>500</v>
      </c>
    </row>
    <row r="219" s="3" customFormat="1" ht="28.5" customHeight="1" spans="1:8">
      <c r="A219" s="16" t="s">
        <v>651</v>
      </c>
      <c r="B219" s="17" t="s">
        <v>652</v>
      </c>
      <c r="C219" s="21" t="s">
        <v>653</v>
      </c>
      <c r="D219" s="22" t="s">
        <v>638</v>
      </c>
      <c r="E219" s="26">
        <v>5</v>
      </c>
      <c r="F219" s="23"/>
      <c r="G219" s="19">
        <f t="shared" si="10"/>
        <v>0</v>
      </c>
      <c r="H219" s="24">
        <v>144</v>
      </c>
    </row>
    <row r="220" s="3" customFormat="1" ht="28.5" customHeight="1" spans="1:8">
      <c r="A220" s="16" t="s">
        <v>654</v>
      </c>
      <c r="B220" s="17" t="s">
        <v>655</v>
      </c>
      <c r="C220" s="70" t="s">
        <v>656</v>
      </c>
      <c r="D220" s="22" t="s">
        <v>638</v>
      </c>
      <c r="E220" s="26">
        <v>5</v>
      </c>
      <c r="F220" s="23"/>
      <c r="G220" s="19">
        <f t="shared" si="10"/>
        <v>0</v>
      </c>
      <c r="H220" s="24">
        <v>1180</v>
      </c>
    </row>
    <row r="221" s="3" customFormat="1" ht="28.5" customHeight="1" spans="1:8">
      <c r="A221" s="16" t="s">
        <v>657</v>
      </c>
      <c r="B221" s="17" t="s">
        <v>658</v>
      </c>
      <c r="C221" s="21" t="s">
        <v>659</v>
      </c>
      <c r="D221" s="22" t="s">
        <v>638</v>
      </c>
      <c r="E221" s="69">
        <v>16</v>
      </c>
      <c r="F221" s="23"/>
      <c r="G221" s="19">
        <f t="shared" si="10"/>
        <v>0</v>
      </c>
      <c r="H221" s="24">
        <v>1700</v>
      </c>
    </row>
    <row r="222" s="3" customFormat="1" ht="28.5" customHeight="1" spans="1:8">
      <c r="A222" s="16" t="s">
        <v>660</v>
      </c>
      <c r="B222" s="17" t="s">
        <v>661</v>
      </c>
      <c r="C222" s="21" t="s">
        <v>662</v>
      </c>
      <c r="D222" s="22" t="s">
        <v>638</v>
      </c>
      <c r="E222" s="69">
        <v>16</v>
      </c>
      <c r="F222" s="23"/>
      <c r="G222" s="19">
        <f t="shared" si="10"/>
        <v>0</v>
      </c>
      <c r="H222" s="24">
        <v>2200</v>
      </c>
    </row>
    <row r="223" s="3" customFormat="1" ht="28.5" customHeight="1" spans="1:8">
      <c r="A223" s="16" t="s">
        <v>663</v>
      </c>
      <c r="B223" s="17" t="s">
        <v>664</v>
      </c>
      <c r="C223" s="21" t="s">
        <v>665</v>
      </c>
      <c r="D223" s="22" t="s">
        <v>215</v>
      </c>
      <c r="E223" s="69">
        <v>100</v>
      </c>
      <c r="F223" s="23"/>
      <c r="G223" s="19">
        <f t="shared" si="10"/>
        <v>0</v>
      </c>
      <c r="H223" s="24">
        <v>1100</v>
      </c>
    </row>
    <row r="224" s="3" customFormat="1" ht="28.5" customHeight="1" spans="1:8">
      <c r="A224" s="16" t="s">
        <v>666</v>
      </c>
      <c r="B224" s="17" t="s">
        <v>667</v>
      </c>
      <c r="C224" s="21" t="s">
        <v>668</v>
      </c>
      <c r="D224" s="22" t="s">
        <v>215</v>
      </c>
      <c r="E224" s="69">
        <v>100</v>
      </c>
      <c r="F224" s="23"/>
      <c r="G224" s="19">
        <f t="shared" si="10"/>
        <v>0</v>
      </c>
      <c r="H224" s="24">
        <v>1100</v>
      </c>
    </row>
    <row r="225" s="3" customFormat="1" ht="28.5" customHeight="1" spans="1:8">
      <c r="A225" s="16" t="s">
        <v>669</v>
      </c>
      <c r="B225" s="17" t="s">
        <v>670</v>
      </c>
      <c r="C225" s="21" t="s">
        <v>671</v>
      </c>
      <c r="D225" s="22" t="s">
        <v>638</v>
      </c>
      <c r="E225" s="26">
        <v>5</v>
      </c>
      <c r="F225" s="23"/>
      <c r="G225" s="19">
        <f t="shared" si="10"/>
        <v>0</v>
      </c>
      <c r="H225" s="24">
        <v>1300</v>
      </c>
    </row>
    <row r="226" s="3" customFormat="1" ht="28.5" customHeight="1" spans="1:8">
      <c r="A226" s="16" t="s">
        <v>672</v>
      </c>
      <c r="B226" s="17" t="s">
        <v>673</v>
      </c>
      <c r="C226" s="17" t="s">
        <v>674</v>
      </c>
      <c r="D226" s="22" t="s">
        <v>638</v>
      </c>
      <c r="E226" s="26">
        <v>5</v>
      </c>
      <c r="F226" s="23"/>
      <c r="G226" s="19">
        <f t="shared" si="10"/>
        <v>0</v>
      </c>
      <c r="H226" s="24">
        <v>1260</v>
      </c>
    </row>
    <row r="227" s="3" customFormat="1" ht="28.5" customHeight="1" spans="1:8">
      <c r="A227" s="16" t="s">
        <v>675</v>
      </c>
      <c r="B227" s="39" t="s">
        <v>676</v>
      </c>
      <c r="C227" s="21" t="s">
        <v>677</v>
      </c>
      <c r="D227" s="22" t="s">
        <v>638</v>
      </c>
      <c r="E227" s="69">
        <v>9</v>
      </c>
      <c r="F227" s="23"/>
      <c r="G227" s="19">
        <f t="shared" si="10"/>
        <v>0</v>
      </c>
      <c r="H227" s="24">
        <v>2000</v>
      </c>
    </row>
    <row r="228" s="3" customFormat="1" ht="28.5" customHeight="1" spans="1:8">
      <c r="A228" s="16" t="s">
        <v>678</v>
      </c>
      <c r="B228" s="21" t="s">
        <v>679</v>
      </c>
      <c r="C228" s="21" t="s">
        <v>680</v>
      </c>
      <c r="D228" s="22" t="s">
        <v>638</v>
      </c>
      <c r="E228" s="26">
        <v>2</v>
      </c>
      <c r="F228" s="18"/>
      <c r="G228" s="19">
        <f t="shared" si="10"/>
        <v>0</v>
      </c>
      <c r="H228" s="14">
        <v>1500</v>
      </c>
    </row>
    <row r="229" s="3" customFormat="1" ht="28.5" customHeight="1" spans="1:8">
      <c r="A229" s="16" t="s">
        <v>681</v>
      </c>
      <c r="B229" s="21" t="s">
        <v>682</v>
      </c>
      <c r="C229" s="21" t="s">
        <v>683</v>
      </c>
      <c r="D229" s="22" t="s">
        <v>638</v>
      </c>
      <c r="E229" s="26">
        <v>5</v>
      </c>
      <c r="F229" s="23"/>
      <c r="G229" s="19">
        <f t="shared" si="10"/>
        <v>0</v>
      </c>
      <c r="H229" s="24">
        <v>225</v>
      </c>
    </row>
    <row r="230" s="3" customFormat="1" ht="28.5" customHeight="1" spans="1:8">
      <c r="A230" s="16" t="s">
        <v>684</v>
      </c>
      <c r="B230" s="21" t="s">
        <v>685</v>
      </c>
      <c r="C230" s="21" t="s">
        <v>686</v>
      </c>
      <c r="D230" s="22" t="s">
        <v>638</v>
      </c>
      <c r="E230" s="26">
        <v>2</v>
      </c>
      <c r="F230" s="23"/>
      <c r="G230" s="19">
        <f t="shared" si="10"/>
        <v>0</v>
      </c>
      <c r="H230" s="24">
        <v>1200</v>
      </c>
    </row>
    <row r="231" s="3" customFormat="1" ht="28.5" customHeight="1" spans="1:8">
      <c r="A231" s="16" t="s">
        <v>687</v>
      </c>
      <c r="B231" s="21" t="s">
        <v>688</v>
      </c>
      <c r="C231" s="21" t="s">
        <v>689</v>
      </c>
      <c r="D231" s="22" t="s">
        <v>638</v>
      </c>
      <c r="E231" s="26">
        <v>6</v>
      </c>
      <c r="F231" s="23"/>
      <c r="G231" s="19">
        <f t="shared" si="10"/>
        <v>0</v>
      </c>
      <c r="H231" s="24">
        <v>1300</v>
      </c>
    </row>
    <row r="232" s="3" customFormat="1" ht="28.5" customHeight="1" spans="1:8">
      <c r="A232" s="16" t="s">
        <v>690</v>
      </c>
      <c r="B232" s="21" t="s">
        <v>691</v>
      </c>
      <c r="C232" s="21" t="s">
        <v>692</v>
      </c>
      <c r="D232" s="22" t="s">
        <v>638</v>
      </c>
      <c r="E232" s="26">
        <v>2</v>
      </c>
      <c r="F232" s="23"/>
      <c r="G232" s="19">
        <f t="shared" si="10"/>
        <v>0</v>
      </c>
      <c r="H232" s="24">
        <v>1600</v>
      </c>
    </row>
    <row r="233" s="3" customFormat="1" ht="28.5" customHeight="1" spans="1:8">
      <c r="A233" s="16" t="s">
        <v>693</v>
      </c>
      <c r="B233" s="17" t="s">
        <v>694</v>
      </c>
      <c r="C233" s="21" t="s">
        <v>695</v>
      </c>
      <c r="D233" s="9" t="s">
        <v>215</v>
      </c>
      <c r="E233" s="26">
        <v>1</v>
      </c>
      <c r="F233" s="18"/>
      <c r="G233" s="19">
        <f t="shared" si="10"/>
        <v>0</v>
      </c>
      <c r="H233" s="14">
        <v>5000</v>
      </c>
    </row>
    <row r="234" s="2" customFormat="1" ht="25.5" customHeight="1" spans="1:8">
      <c r="A234" s="10" t="s">
        <v>141</v>
      </c>
      <c r="B234" s="10"/>
      <c r="C234" s="10"/>
      <c r="D234" s="10"/>
      <c r="E234" s="10"/>
      <c r="F234" s="10"/>
      <c r="G234" s="10">
        <f>SUM(G6:G233)</f>
        <v>0</v>
      </c>
      <c r="H234" s="10"/>
    </row>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sheetData>
  <sheetProtection algorithmName="SHA-512" hashValue="oqzF79RLh4cvq+DE2odfhTxnTK6WndxXMcYirtmqtnPHvnDAS+5I6OxaUoyijWIBv2dJfv7JtyRTY0o2Ima++w==" saltValue="yMqrb5zJDb6WLZqWKkP/Rg==" spinCount="100000" sheet="1" formatColumns="0" formatRows="0" objects="1"/>
  <protectedRanges>
    <protectedRange sqref="E176" name="区域1"/>
    <protectedRange sqref="E170:E175" name="区域1_1_3"/>
    <protectedRange sqref="E170:E175" name="区域1_2_4"/>
    <protectedRange sqref="E170:E175" name="区域1_1_1_2"/>
    <protectedRange sqref="E170:E175" name="区域1_2_1_3"/>
  </protectedRanges>
  <mergeCells count="3">
    <mergeCell ref="A1:H1"/>
    <mergeCell ref="A234:F234"/>
    <mergeCell ref="B60:B62"/>
  </mergeCells>
  <dataValidations count="1">
    <dataValidation type="decimal" operator="lessThanOrEqual" allowBlank="1" showInputMessage="1" showErrorMessage="1" sqref="F6:F233">
      <formula1>H6</formula1>
    </dataValidation>
  </dataValidations>
  <pageMargins left="0.503472222222222" right="0.503472222222222" top="0.747916666666667" bottom="0.747916666666667" header="0.298611111111111" footer="0.298611111111111"/>
  <pageSetup paperSize="9" scale="97"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Zeros="0" view="pageBreakPreview" zoomScaleNormal="100" topLeftCell="A20" workbookViewId="0">
      <selection activeCell="I26" sqref="I26"/>
    </sheetView>
  </sheetViews>
  <sheetFormatPr defaultColWidth="9" defaultRowHeight="15" outlineLevelCol="7"/>
  <cols>
    <col min="1" max="1" width="6.125" style="4" customWidth="1"/>
    <col min="2" max="2" width="19.7583333333333" style="4" customWidth="1"/>
    <col min="3" max="3" width="29.625" style="4" customWidth="1"/>
    <col min="4" max="4" width="5.75833333333333" style="4" customWidth="1"/>
    <col min="5" max="5" width="8.625" style="4" customWidth="1"/>
    <col min="6" max="7" width="9.225" style="4" customWidth="1"/>
    <col min="8" max="8" width="8.625" style="4" customWidth="1"/>
    <col min="9" max="16384" width="9" style="5"/>
  </cols>
  <sheetData>
    <row r="1" s="1" customFormat="1" ht="30" customHeight="1" spans="1:8">
      <c r="A1" s="6" t="s">
        <v>696</v>
      </c>
      <c r="B1" s="7"/>
      <c r="C1" s="7"/>
      <c r="D1" s="7"/>
      <c r="E1" s="7"/>
      <c r="F1" s="7"/>
      <c r="G1" s="7"/>
      <c r="H1" s="7"/>
    </row>
    <row r="2" s="2" customFormat="1" ht="24" customHeight="1" spans="1:8">
      <c r="A2" s="71" t="s">
        <v>697</v>
      </c>
      <c r="B2" s="8"/>
      <c r="C2" s="8"/>
      <c r="D2" s="8"/>
      <c r="E2" s="8"/>
      <c r="F2" s="8"/>
      <c r="G2" s="8" t="s">
        <v>22</v>
      </c>
      <c r="H2" s="8"/>
    </row>
    <row r="3" s="2" customFormat="1" ht="32" customHeight="1" spans="1:8">
      <c r="A3" s="9" t="s">
        <v>44</v>
      </c>
      <c r="B3" s="10" t="s">
        <v>45</v>
      </c>
      <c r="C3" s="9" t="s">
        <v>46</v>
      </c>
      <c r="D3" s="10" t="s">
        <v>47</v>
      </c>
      <c r="E3" s="10" t="s">
        <v>48</v>
      </c>
      <c r="F3" s="10" t="s">
        <v>49</v>
      </c>
      <c r="G3" s="10" t="s">
        <v>50</v>
      </c>
      <c r="H3" s="9" t="s">
        <v>51</v>
      </c>
    </row>
    <row r="4" s="2" customFormat="1" ht="25.5" customHeight="1" spans="1:8">
      <c r="A4" s="11" t="s">
        <v>52</v>
      </c>
      <c r="B4" s="12" t="s">
        <v>53</v>
      </c>
      <c r="C4" s="10"/>
      <c r="D4" s="10"/>
      <c r="E4" s="10"/>
      <c r="F4" s="10"/>
      <c r="G4" s="10"/>
      <c r="H4" s="10"/>
    </row>
    <row r="5" s="2" customFormat="1" ht="50.25" customHeight="1" spans="1:8">
      <c r="A5" s="10">
        <v>101</v>
      </c>
      <c r="B5" s="17" t="s">
        <v>698</v>
      </c>
      <c r="C5" s="72" t="s">
        <v>55</v>
      </c>
      <c r="D5" s="9" t="s">
        <v>56</v>
      </c>
      <c r="E5" s="9">
        <v>1</v>
      </c>
      <c r="F5" s="30">
        <f>8970000*0.3%</f>
        <v>26910</v>
      </c>
      <c r="G5" s="30">
        <f t="shared" ref="G5:G20" si="0">IF(E5="","",ROUND(E5*F5,0))</f>
        <v>26910</v>
      </c>
      <c r="H5" s="30" t="s">
        <v>57</v>
      </c>
    </row>
    <row r="6" s="2" customFormat="1" ht="38.25" customHeight="1" spans="1:8">
      <c r="A6" s="10">
        <v>102</v>
      </c>
      <c r="B6" s="73" t="s">
        <v>58</v>
      </c>
      <c r="C6" s="74" t="s">
        <v>59</v>
      </c>
      <c r="D6" s="10" t="s">
        <v>56</v>
      </c>
      <c r="E6" s="10">
        <v>1</v>
      </c>
      <c r="F6" s="75"/>
      <c r="G6" s="30">
        <f t="shared" si="0"/>
        <v>0</v>
      </c>
      <c r="H6" s="30">
        <f>30*540</f>
        <v>16200</v>
      </c>
    </row>
    <row r="7" s="3" customFormat="1" ht="28.5" customHeight="1" spans="1:8">
      <c r="A7" s="10">
        <v>103</v>
      </c>
      <c r="B7" s="76" t="s">
        <v>60</v>
      </c>
      <c r="C7" s="74" t="s">
        <v>61</v>
      </c>
      <c r="D7" s="10" t="s">
        <v>56</v>
      </c>
      <c r="E7" s="9">
        <v>1</v>
      </c>
      <c r="F7" s="75"/>
      <c r="G7" s="30">
        <f t="shared" si="0"/>
        <v>0</v>
      </c>
      <c r="H7" s="30">
        <f>2*6000*24+10000</f>
        <v>298000</v>
      </c>
    </row>
    <row r="8" s="3" customFormat="1" ht="65" customHeight="1" spans="1:8">
      <c r="A8" s="10">
        <v>104</v>
      </c>
      <c r="B8" s="76" t="s">
        <v>699</v>
      </c>
      <c r="C8" s="74" t="s">
        <v>700</v>
      </c>
      <c r="D8" s="10" t="s">
        <v>56</v>
      </c>
      <c r="E8" s="9">
        <v>1</v>
      </c>
      <c r="F8" s="75"/>
      <c r="G8" s="30">
        <f t="shared" si="0"/>
        <v>0</v>
      </c>
      <c r="H8" s="30">
        <f>20000*24</f>
        <v>480000</v>
      </c>
    </row>
    <row r="9" s="3" customFormat="1" ht="35.25" customHeight="1" spans="1:8">
      <c r="A9" s="10">
        <v>105</v>
      </c>
      <c r="B9" s="76" t="s">
        <v>701</v>
      </c>
      <c r="C9" s="74" t="s">
        <v>702</v>
      </c>
      <c r="D9" s="10" t="s">
        <v>56</v>
      </c>
      <c r="E9" s="9">
        <v>1</v>
      </c>
      <c r="F9" s="75"/>
      <c r="G9" s="30">
        <f t="shared" si="0"/>
        <v>0</v>
      </c>
      <c r="H9" s="30">
        <f>170000*18/12</f>
        <v>255000</v>
      </c>
    </row>
    <row r="10" s="3" customFormat="1" ht="28.5" customHeight="1" spans="1:8">
      <c r="A10" s="11" t="s">
        <v>78</v>
      </c>
      <c r="B10" s="77" t="s">
        <v>79</v>
      </c>
      <c r="C10" s="74"/>
      <c r="D10" s="10"/>
      <c r="E10" s="9"/>
      <c r="F10" s="75"/>
      <c r="G10" s="30" t="str">
        <f t="shared" si="0"/>
        <v/>
      </c>
      <c r="H10" s="30"/>
    </row>
    <row r="11" s="3" customFormat="1" ht="28.5" customHeight="1" spans="1:8">
      <c r="A11" s="10">
        <v>201</v>
      </c>
      <c r="B11" s="17" t="s">
        <v>80</v>
      </c>
      <c r="C11" s="78" t="s">
        <v>81</v>
      </c>
      <c r="D11" s="10" t="s">
        <v>82</v>
      </c>
      <c r="E11" s="29">
        <f>13.265*52*3*2</f>
        <v>4138.68</v>
      </c>
      <c r="F11" s="18"/>
      <c r="G11" s="30">
        <f t="shared" si="0"/>
        <v>0</v>
      </c>
      <c r="H11" s="14">
        <v>56.44</v>
      </c>
    </row>
    <row r="12" s="3" customFormat="1" ht="36.75" customHeight="1" spans="1:8">
      <c r="A12" s="10">
        <v>202</v>
      </c>
      <c r="B12" s="17" t="s">
        <v>83</v>
      </c>
      <c r="C12" s="78" t="s">
        <v>84</v>
      </c>
      <c r="D12" s="10" t="s">
        <v>82</v>
      </c>
      <c r="E12" s="29">
        <f>5.305*24*2</f>
        <v>254.64</v>
      </c>
      <c r="F12" s="18"/>
      <c r="G12" s="30">
        <f t="shared" si="0"/>
        <v>0</v>
      </c>
      <c r="H12" s="14">
        <v>338.63</v>
      </c>
    </row>
    <row r="13" s="3" customFormat="1" ht="28.5" customHeight="1" spans="1:8">
      <c r="A13" s="10">
        <v>203</v>
      </c>
      <c r="B13" s="39" t="s">
        <v>85</v>
      </c>
      <c r="C13" s="78" t="s">
        <v>86</v>
      </c>
      <c r="D13" s="9" t="s">
        <v>87</v>
      </c>
      <c r="E13" s="10">
        <f>21190*2</f>
        <v>42380</v>
      </c>
      <c r="F13" s="79"/>
      <c r="G13" s="30">
        <f t="shared" si="0"/>
        <v>0</v>
      </c>
      <c r="H13" s="10">
        <v>1.75</v>
      </c>
    </row>
    <row r="14" s="3" customFormat="1" ht="36.75" customHeight="1" spans="1:8">
      <c r="A14" s="10">
        <v>205</v>
      </c>
      <c r="B14" s="80" t="s">
        <v>89</v>
      </c>
      <c r="C14" s="78" t="s">
        <v>703</v>
      </c>
      <c r="D14" s="9" t="s">
        <v>87</v>
      </c>
      <c r="E14" s="29">
        <f>1185*6*2</f>
        <v>14220</v>
      </c>
      <c r="F14" s="81"/>
      <c r="G14" s="30">
        <f t="shared" si="0"/>
        <v>0</v>
      </c>
      <c r="H14" s="82">
        <v>0.41</v>
      </c>
    </row>
    <row r="15" s="3" customFormat="1" ht="36.75" customHeight="1" spans="1:8">
      <c r="A15" s="10">
        <v>206</v>
      </c>
      <c r="B15" s="80" t="s">
        <v>91</v>
      </c>
      <c r="C15" s="78" t="s">
        <v>703</v>
      </c>
      <c r="D15" s="9" t="s">
        <v>87</v>
      </c>
      <c r="E15" s="29">
        <f>44620*6*2</f>
        <v>535440</v>
      </c>
      <c r="F15" s="18"/>
      <c r="G15" s="30">
        <f t="shared" si="0"/>
        <v>0</v>
      </c>
      <c r="H15" s="14">
        <v>0.43</v>
      </c>
    </row>
    <row r="16" s="3" customFormat="1" ht="28.5" customHeight="1" spans="1:8">
      <c r="A16" s="11" t="s">
        <v>93</v>
      </c>
      <c r="B16" s="77" t="s">
        <v>94</v>
      </c>
      <c r="C16" s="74"/>
      <c r="D16" s="10"/>
      <c r="E16" s="9"/>
      <c r="F16" s="75"/>
      <c r="G16" s="30" t="str">
        <f t="shared" si="0"/>
        <v/>
      </c>
      <c r="H16" s="30"/>
    </row>
    <row r="17" s="3" customFormat="1" ht="37.5" customHeight="1" spans="1:8">
      <c r="A17" s="30" t="s">
        <v>95</v>
      </c>
      <c r="B17" s="74" t="s">
        <v>96</v>
      </c>
      <c r="C17" s="74" t="s">
        <v>704</v>
      </c>
      <c r="D17" s="30" t="s">
        <v>82</v>
      </c>
      <c r="E17" s="83">
        <f>62.784*52*4*2</f>
        <v>26118.144</v>
      </c>
      <c r="F17" s="84"/>
      <c r="G17" s="30">
        <f t="shared" si="0"/>
        <v>0</v>
      </c>
      <c r="H17" s="83">
        <v>54.29</v>
      </c>
    </row>
    <row r="18" s="3" customFormat="1" ht="37.5" customHeight="1" spans="1:8">
      <c r="A18" s="30" t="s">
        <v>98</v>
      </c>
      <c r="B18" s="74" t="s">
        <v>99</v>
      </c>
      <c r="C18" s="74" t="s">
        <v>705</v>
      </c>
      <c r="D18" s="30" t="s">
        <v>82</v>
      </c>
      <c r="E18" s="83">
        <f>62.784*52*2*2</f>
        <v>13059.072</v>
      </c>
      <c r="F18" s="84"/>
      <c r="G18" s="30">
        <f t="shared" si="0"/>
        <v>0</v>
      </c>
      <c r="H18" s="83">
        <v>47.15</v>
      </c>
    </row>
    <row r="19" s="3" customFormat="1" ht="49.5" customHeight="1" spans="1:8">
      <c r="A19" s="30" t="s">
        <v>101</v>
      </c>
      <c r="B19" s="85" t="s">
        <v>102</v>
      </c>
      <c r="C19" s="74" t="s">
        <v>706</v>
      </c>
      <c r="D19" s="30" t="s">
        <v>82</v>
      </c>
      <c r="E19" s="83">
        <f>62.784*365*45%*2</f>
        <v>20624.544</v>
      </c>
      <c r="F19" s="84"/>
      <c r="G19" s="30">
        <f t="shared" si="0"/>
        <v>0</v>
      </c>
      <c r="H19" s="83">
        <v>56.32</v>
      </c>
    </row>
    <row r="20" s="3" customFormat="1" ht="36.75" customHeight="1" spans="1:8">
      <c r="A20" s="30" t="s">
        <v>104</v>
      </c>
      <c r="B20" s="74" t="s">
        <v>105</v>
      </c>
      <c r="C20" s="74" t="s">
        <v>106</v>
      </c>
      <c r="D20" s="30" t="s">
        <v>82</v>
      </c>
      <c r="E20" s="83">
        <f>62.784*20</f>
        <v>1255.68</v>
      </c>
      <c r="F20" s="84"/>
      <c r="G20" s="30">
        <f t="shared" si="0"/>
        <v>0</v>
      </c>
      <c r="H20" s="83">
        <v>95.57</v>
      </c>
    </row>
    <row r="21" s="3" customFormat="1" ht="28.5" customHeight="1" spans="1:8">
      <c r="A21" s="86" t="s">
        <v>107</v>
      </c>
      <c r="B21" s="87" t="s">
        <v>108</v>
      </c>
      <c r="C21" s="74"/>
      <c r="D21" s="30"/>
      <c r="E21" s="83"/>
      <c r="F21" s="84"/>
      <c r="G21" s="30" t="str">
        <f t="shared" ref="G21:G29" si="1">IF(E21="","",ROUND(E21*F21,0))</f>
        <v/>
      </c>
      <c r="H21" s="83"/>
    </row>
    <row r="22" s="3" customFormat="1" ht="28.5" customHeight="1" spans="1:8">
      <c r="A22" s="31" t="s">
        <v>109</v>
      </c>
      <c r="B22" s="17" t="s">
        <v>110</v>
      </c>
      <c r="C22" s="88" t="s">
        <v>111</v>
      </c>
      <c r="D22" s="9" t="s">
        <v>112</v>
      </c>
      <c r="E22" s="89">
        <f>415*6*2</f>
        <v>4980</v>
      </c>
      <c r="F22" s="90"/>
      <c r="G22" s="30">
        <f t="shared" si="1"/>
        <v>0</v>
      </c>
      <c r="H22" s="89">
        <v>2.6</v>
      </c>
    </row>
    <row r="23" s="3" customFormat="1" ht="28.5" customHeight="1" spans="1:8">
      <c r="A23" s="31" t="s">
        <v>113</v>
      </c>
      <c r="B23" s="17" t="s">
        <v>114</v>
      </c>
      <c r="C23" s="88" t="s">
        <v>115</v>
      </c>
      <c r="D23" s="9" t="s">
        <v>116</v>
      </c>
      <c r="E23" s="89">
        <f>137*12*2</f>
        <v>3288</v>
      </c>
      <c r="F23" s="90"/>
      <c r="G23" s="30">
        <f t="shared" si="1"/>
        <v>0</v>
      </c>
      <c r="H23" s="89">
        <v>3.01</v>
      </c>
    </row>
    <row r="24" s="3" customFormat="1" ht="28.5" customHeight="1" spans="1:8">
      <c r="A24" s="31" t="s">
        <v>117</v>
      </c>
      <c r="B24" s="17" t="s">
        <v>118</v>
      </c>
      <c r="C24" s="88" t="s">
        <v>115</v>
      </c>
      <c r="D24" s="9" t="s">
        <v>87</v>
      </c>
      <c r="E24" s="89">
        <f>2414.8*12*2</f>
        <v>57955.2</v>
      </c>
      <c r="F24" s="90"/>
      <c r="G24" s="30">
        <f t="shared" si="1"/>
        <v>0</v>
      </c>
      <c r="H24" s="89">
        <v>1.22</v>
      </c>
    </row>
    <row r="25" s="3" customFormat="1" ht="28.5" customHeight="1" spans="1:8">
      <c r="A25" s="31" t="s">
        <v>119</v>
      </c>
      <c r="B25" s="39" t="s">
        <v>120</v>
      </c>
      <c r="C25" s="88" t="s">
        <v>115</v>
      </c>
      <c r="D25" s="10" t="s">
        <v>112</v>
      </c>
      <c r="E25" s="10">
        <f>3103*12*2</f>
        <v>74472</v>
      </c>
      <c r="F25" s="91"/>
      <c r="G25" s="30">
        <f t="shared" si="1"/>
        <v>0</v>
      </c>
      <c r="H25" s="92">
        <v>0.2</v>
      </c>
    </row>
    <row r="26" s="3" customFormat="1" ht="28.5" customHeight="1" spans="1:8">
      <c r="A26" s="93" t="s">
        <v>130</v>
      </c>
      <c r="B26" s="27" t="s">
        <v>131</v>
      </c>
      <c r="C26" s="88"/>
      <c r="D26" s="9"/>
      <c r="E26" s="9"/>
      <c r="F26" s="94"/>
      <c r="G26" s="30" t="str">
        <f t="shared" si="1"/>
        <v/>
      </c>
      <c r="H26" s="9"/>
    </row>
    <row r="27" s="3" customFormat="1" ht="36.75" customHeight="1" spans="1:8">
      <c r="A27" s="31" t="s">
        <v>132</v>
      </c>
      <c r="B27" s="17" t="s">
        <v>133</v>
      </c>
      <c r="C27" s="88" t="s">
        <v>124</v>
      </c>
      <c r="D27" s="9" t="s">
        <v>71</v>
      </c>
      <c r="E27" s="89">
        <f>2186*12*2</f>
        <v>52464</v>
      </c>
      <c r="F27" s="90"/>
      <c r="G27" s="95">
        <f t="shared" si="1"/>
        <v>0</v>
      </c>
      <c r="H27" s="89">
        <v>2.07</v>
      </c>
    </row>
    <row r="28" s="3" customFormat="1" ht="28.5" customHeight="1" spans="1:8">
      <c r="A28" s="31" t="s">
        <v>134</v>
      </c>
      <c r="B28" s="17" t="s">
        <v>135</v>
      </c>
      <c r="C28" s="88" t="s">
        <v>126</v>
      </c>
      <c r="D28" s="9" t="s">
        <v>112</v>
      </c>
      <c r="E28" s="9">
        <f>1117*6*2</f>
        <v>13404</v>
      </c>
      <c r="F28" s="94"/>
      <c r="G28" s="95">
        <f t="shared" si="1"/>
        <v>0</v>
      </c>
      <c r="H28" s="9">
        <v>1.04</v>
      </c>
    </row>
    <row r="29" s="3" customFormat="1" ht="36.75" customHeight="1" spans="1:8">
      <c r="A29" s="31" t="s">
        <v>136</v>
      </c>
      <c r="B29" s="17" t="s">
        <v>137</v>
      </c>
      <c r="C29" s="88" t="s">
        <v>138</v>
      </c>
      <c r="D29" s="9" t="s">
        <v>112</v>
      </c>
      <c r="E29" s="89">
        <f>9718*4*2</f>
        <v>77744</v>
      </c>
      <c r="F29" s="90"/>
      <c r="G29" s="95">
        <f t="shared" si="1"/>
        <v>0</v>
      </c>
      <c r="H29" s="89">
        <v>1.63</v>
      </c>
    </row>
    <row r="30" s="2" customFormat="1" ht="25.5" customHeight="1" spans="1:8">
      <c r="A30" s="10" t="s">
        <v>141</v>
      </c>
      <c r="B30" s="10"/>
      <c r="C30" s="10"/>
      <c r="D30" s="10"/>
      <c r="E30" s="10"/>
      <c r="F30" s="10"/>
      <c r="G30" s="10">
        <f>SUM(G5:G29)</f>
        <v>26910</v>
      </c>
      <c r="H30" s="10"/>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sheetData>
  <sheetProtection algorithmName="SHA-512" hashValue="4VpUN5Uu01PUEGP1gBqcBzx6dHjRT+kaQCBhZ0aVeJJJOZ/SgBB2RUQCOPXDk9c/Wacahb8NYPJJz8xUr3FeXA==" saltValue="j7ig3WJ5RbiH5P6j4g/EdQ==" spinCount="100000" sheet="1" formatColumns="0" formatRows="0" objects="1"/>
  <protectedRanges>
    <protectedRange sqref="F22" name="区域1_2"/>
    <protectedRange sqref="F22" name="区域1_2_2"/>
    <protectedRange sqref="F22:F24" name="区域1_1"/>
    <protectedRange sqref="F22:F24" name="区域1_1_1"/>
    <protectedRange sqref="F22:F24" name="区域1_1_2"/>
    <protectedRange sqref="F22:F24" name="区域1_1_1_1"/>
    <protectedRange sqref="F22" name="区域1_2_1"/>
    <protectedRange sqref="F22" name="区域1_2_1_1"/>
    <protectedRange sqref="F22" name="区域1_2_2_1"/>
    <protectedRange sqref="F22" name="区域1_2_1_1_1"/>
    <protectedRange sqref="F22:F24" name="区域1_1_3"/>
    <protectedRange sqref="F22:F24" name="区域1_2_3"/>
    <protectedRange sqref="F22:F24" name="区域1_1_1_2"/>
    <protectedRange sqref="F22:F24" name="区域1_2_1_2"/>
    <protectedRange sqref="F22:F24" name="区域1_1_2_1"/>
    <protectedRange sqref="F22:F24" name="区域1_2_2_1_1"/>
    <protectedRange sqref="F22:F24" name="区域1_1_1_1_1"/>
    <protectedRange sqref="F22:F24" name="区域1_2_1_1_1_1"/>
  </protectedRanges>
  <mergeCells count="2">
    <mergeCell ref="A1:H1"/>
    <mergeCell ref="A30:F30"/>
  </mergeCells>
  <dataValidations count="1">
    <dataValidation type="decimal" operator="lessThanOrEqual" allowBlank="1" showInputMessage="1" showErrorMessage="1" sqref="F6:F29">
      <formula1>H6</formula1>
    </dataValidation>
  </dataValidations>
  <pageMargins left="0.503472222222222" right="0.503472222222222" top="0.747916666666667" bottom="0.747916666666667" header="0.298611111111111" footer="0.298611111111111"/>
  <pageSetup paperSize="9" scale="97"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7"/>
  <sheetViews>
    <sheetView showZeros="0" view="pageBreakPreview" zoomScaleNormal="100" topLeftCell="A164" workbookViewId="0">
      <selection activeCell="J170" sqref="J170"/>
    </sheetView>
  </sheetViews>
  <sheetFormatPr defaultColWidth="9" defaultRowHeight="15" outlineLevelCol="7"/>
  <cols>
    <col min="1" max="1" width="6.125" style="4" customWidth="1"/>
    <col min="2" max="2" width="19.75" style="4" customWidth="1"/>
    <col min="3" max="3" width="29.625" style="4" customWidth="1"/>
    <col min="4" max="4" width="5.75" style="4" customWidth="1"/>
    <col min="5" max="5" width="8.625" style="4" customWidth="1"/>
    <col min="6" max="7" width="9.225" style="4" customWidth="1"/>
    <col min="8" max="8" width="8.625" style="4" customWidth="1"/>
    <col min="9" max="16384" width="9" style="5"/>
  </cols>
  <sheetData>
    <row r="1" s="1" customFormat="1" ht="30" customHeight="1" spans="1:8">
      <c r="A1" s="6" t="s">
        <v>707</v>
      </c>
      <c r="B1" s="7"/>
      <c r="C1" s="7"/>
      <c r="D1" s="7"/>
      <c r="E1" s="7"/>
      <c r="F1" s="7"/>
      <c r="G1" s="7"/>
      <c r="H1" s="7"/>
    </row>
    <row r="2" s="2" customFormat="1" ht="24" customHeight="1" spans="1:8">
      <c r="A2" s="8" t="str">
        <f>县道及代管养桥梁基价类!A2</f>
        <v>线路名称：县道及代管养桥梁</v>
      </c>
      <c r="B2" s="8"/>
      <c r="C2" s="8"/>
      <c r="D2" s="8"/>
      <c r="E2" s="8"/>
      <c r="F2" s="8"/>
      <c r="G2" s="8" t="s">
        <v>22</v>
      </c>
      <c r="H2" s="8"/>
    </row>
    <row r="3" s="2" customFormat="1" ht="36.75" customHeight="1" spans="1:8">
      <c r="A3" s="9" t="s">
        <v>44</v>
      </c>
      <c r="B3" s="10" t="s">
        <v>45</v>
      </c>
      <c r="C3" s="9" t="s">
        <v>46</v>
      </c>
      <c r="D3" s="10" t="s">
        <v>47</v>
      </c>
      <c r="E3" s="10" t="s">
        <v>48</v>
      </c>
      <c r="F3" s="10" t="s">
        <v>49</v>
      </c>
      <c r="G3" s="10" t="s">
        <v>50</v>
      </c>
      <c r="H3" s="9" t="s">
        <v>51</v>
      </c>
    </row>
    <row r="4" s="2" customFormat="1" ht="25.5" customHeight="1" spans="1:8">
      <c r="A4" s="11" t="s">
        <v>78</v>
      </c>
      <c r="B4" s="12" t="s">
        <v>143</v>
      </c>
      <c r="C4" s="10"/>
      <c r="D4" s="10"/>
      <c r="E4" s="10"/>
      <c r="F4" s="10"/>
      <c r="G4" s="10"/>
      <c r="H4" s="10"/>
    </row>
    <row r="5" s="2" customFormat="1" ht="25.5" customHeight="1" spans="1:8">
      <c r="A5" s="9" t="s">
        <v>144</v>
      </c>
      <c r="B5" s="13" t="s">
        <v>145</v>
      </c>
      <c r="C5" s="13"/>
      <c r="D5" s="9"/>
      <c r="E5" s="14"/>
      <c r="F5" s="15"/>
      <c r="G5" s="9"/>
      <c r="H5" s="14"/>
    </row>
    <row r="6" s="2" customFormat="1" ht="51" customHeight="1" spans="1:8">
      <c r="A6" s="16" t="s">
        <v>146</v>
      </c>
      <c r="B6" s="17" t="s">
        <v>147</v>
      </c>
      <c r="C6" s="17" t="s">
        <v>148</v>
      </c>
      <c r="D6" s="9" t="s">
        <v>149</v>
      </c>
      <c r="E6" s="14">
        <v>450</v>
      </c>
      <c r="F6" s="18"/>
      <c r="G6" s="19">
        <f t="shared" ref="G6:G21" si="0">IF(E6="","",ROUND(F6*E6,0))</f>
        <v>0</v>
      </c>
      <c r="H6" s="14">
        <v>211.79</v>
      </c>
    </row>
    <row r="7" s="3" customFormat="1" ht="51" customHeight="1" spans="1:8">
      <c r="A7" s="16" t="s">
        <v>150</v>
      </c>
      <c r="B7" s="17" t="s">
        <v>151</v>
      </c>
      <c r="C7" s="17" t="s">
        <v>152</v>
      </c>
      <c r="D7" s="9" t="s">
        <v>149</v>
      </c>
      <c r="E7" s="14">
        <v>100</v>
      </c>
      <c r="F7" s="18"/>
      <c r="G7" s="19">
        <f t="shared" si="0"/>
        <v>0</v>
      </c>
      <c r="H7" s="14">
        <v>162.29</v>
      </c>
    </row>
    <row r="8" s="3" customFormat="1" ht="51" customHeight="1" spans="1:8">
      <c r="A8" s="16" t="s">
        <v>153</v>
      </c>
      <c r="B8" s="17" t="s">
        <v>154</v>
      </c>
      <c r="C8" s="17" t="s">
        <v>155</v>
      </c>
      <c r="D8" s="9" t="s">
        <v>149</v>
      </c>
      <c r="E8" s="14">
        <v>200</v>
      </c>
      <c r="F8" s="18"/>
      <c r="G8" s="19">
        <f t="shared" si="0"/>
        <v>0</v>
      </c>
      <c r="H8" s="14">
        <v>97.47</v>
      </c>
    </row>
    <row r="9" s="3" customFormat="1" ht="28.5" customHeight="1" spans="1:8">
      <c r="A9" s="16" t="s">
        <v>156</v>
      </c>
      <c r="B9" s="13" t="s">
        <v>157</v>
      </c>
      <c r="C9" s="17"/>
      <c r="D9" s="9"/>
      <c r="E9" s="14">
        <v>0</v>
      </c>
      <c r="F9" s="18"/>
      <c r="G9" s="19">
        <f t="shared" si="0"/>
        <v>0</v>
      </c>
      <c r="H9" s="14"/>
    </row>
    <row r="10" s="3" customFormat="1" ht="28.5" customHeight="1" spans="1:8">
      <c r="A10" s="9" t="s">
        <v>158</v>
      </c>
      <c r="B10" s="17" t="s">
        <v>159</v>
      </c>
      <c r="C10" s="17"/>
      <c r="D10" s="17"/>
      <c r="E10" s="14">
        <v>0</v>
      </c>
      <c r="F10" s="18"/>
      <c r="G10" s="19">
        <f t="shared" si="0"/>
        <v>0</v>
      </c>
      <c r="H10" s="14"/>
    </row>
    <row r="11" s="3" customFormat="1" ht="51" customHeight="1" spans="1:8">
      <c r="A11" s="167" t="s">
        <v>160</v>
      </c>
      <c r="B11" s="21" t="s">
        <v>161</v>
      </c>
      <c r="C11" s="21" t="s">
        <v>162</v>
      </c>
      <c r="D11" s="9" t="s">
        <v>163</v>
      </c>
      <c r="E11" s="14">
        <v>2</v>
      </c>
      <c r="F11" s="18"/>
      <c r="G11" s="19">
        <f t="shared" si="0"/>
        <v>0</v>
      </c>
      <c r="H11" s="14">
        <v>1847.26</v>
      </c>
    </row>
    <row r="12" s="3" customFormat="1" ht="28.5" customHeight="1" spans="1:8">
      <c r="A12" s="16" t="s">
        <v>164</v>
      </c>
      <c r="B12" s="13" t="s">
        <v>165</v>
      </c>
      <c r="C12" s="17"/>
      <c r="D12" s="9"/>
      <c r="E12" s="14">
        <v>0</v>
      </c>
      <c r="F12" s="18"/>
      <c r="G12" s="19">
        <f t="shared" si="0"/>
        <v>0</v>
      </c>
      <c r="H12" s="14"/>
    </row>
    <row r="13" s="3" customFormat="1" ht="28.5" customHeight="1" spans="1:8">
      <c r="A13" s="168" t="s">
        <v>146</v>
      </c>
      <c r="B13" s="13" t="s">
        <v>166</v>
      </c>
      <c r="C13" s="17"/>
      <c r="D13" s="9"/>
      <c r="E13" s="14">
        <v>0</v>
      </c>
      <c r="F13" s="18"/>
      <c r="G13" s="19">
        <f t="shared" si="0"/>
        <v>0</v>
      </c>
      <c r="H13" s="14"/>
    </row>
    <row r="14" s="3" customFormat="1" ht="38.25" customHeight="1" spans="1:8">
      <c r="A14" s="167" t="s">
        <v>160</v>
      </c>
      <c r="B14" s="13" t="s">
        <v>167</v>
      </c>
      <c r="C14" s="17" t="s">
        <v>168</v>
      </c>
      <c r="D14" s="22" t="s">
        <v>149</v>
      </c>
      <c r="E14" s="14">
        <v>100</v>
      </c>
      <c r="F14" s="23"/>
      <c r="G14" s="19">
        <f t="shared" si="0"/>
        <v>0</v>
      </c>
      <c r="H14" s="24">
        <v>55.31</v>
      </c>
    </row>
    <row r="15" s="3" customFormat="1" ht="36.75" customHeight="1" spans="1:8">
      <c r="A15" s="16" t="s">
        <v>169</v>
      </c>
      <c r="B15" s="13" t="s">
        <v>170</v>
      </c>
      <c r="C15" s="17"/>
      <c r="D15" s="9"/>
      <c r="E15" s="14">
        <v>0</v>
      </c>
      <c r="F15" s="18"/>
      <c r="G15" s="19">
        <f t="shared" si="0"/>
        <v>0</v>
      </c>
      <c r="H15" s="14"/>
    </row>
    <row r="16" s="3" customFormat="1" ht="28.5" customHeight="1" spans="1:8">
      <c r="A16" s="168" t="s">
        <v>158</v>
      </c>
      <c r="B16" s="13" t="s">
        <v>171</v>
      </c>
      <c r="C16" s="17"/>
      <c r="D16" s="9"/>
      <c r="E16" s="14">
        <v>0</v>
      </c>
      <c r="F16" s="18"/>
      <c r="G16" s="19">
        <f t="shared" si="0"/>
        <v>0</v>
      </c>
      <c r="H16" s="14"/>
    </row>
    <row r="17" s="3" customFormat="1" ht="51" customHeight="1" spans="1:8">
      <c r="A17" s="167" t="s">
        <v>160</v>
      </c>
      <c r="B17" s="21" t="s">
        <v>172</v>
      </c>
      <c r="C17" s="21" t="s">
        <v>173</v>
      </c>
      <c r="D17" s="22" t="s">
        <v>149</v>
      </c>
      <c r="E17" s="14">
        <v>50</v>
      </c>
      <c r="F17" s="23"/>
      <c r="G17" s="19">
        <f t="shared" si="0"/>
        <v>0</v>
      </c>
      <c r="H17" s="24">
        <v>53.22</v>
      </c>
    </row>
    <row r="18" s="3" customFormat="1" ht="28.5" customHeight="1" spans="1:8">
      <c r="A18" s="16" t="s">
        <v>174</v>
      </c>
      <c r="B18" s="21" t="s">
        <v>175</v>
      </c>
      <c r="C18" s="21"/>
      <c r="D18" s="22"/>
      <c r="E18" s="14">
        <v>0</v>
      </c>
      <c r="F18" s="25"/>
      <c r="G18" s="19">
        <f t="shared" si="0"/>
        <v>0</v>
      </c>
      <c r="H18" s="26"/>
    </row>
    <row r="19" s="3" customFormat="1" ht="51" customHeight="1" spans="1:8">
      <c r="A19" s="168" t="s">
        <v>153</v>
      </c>
      <c r="B19" s="21" t="s">
        <v>176</v>
      </c>
      <c r="C19" s="21" t="s">
        <v>177</v>
      </c>
      <c r="D19" s="22" t="s">
        <v>149</v>
      </c>
      <c r="E19" s="14">
        <v>5</v>
      </c>
      <c r="F19" s="23"/>
      <c r="G19" s="19">
        <f t="shared" si="0"/>
        <v>0</v>
      </c>
      <c r="H19" s="24">
        <v>1760.24</v>
      </c>
    </row>
    <row r="20" s="3" customFormat="1" ht="38.25" customHeight="1" spans="1:8">
      <c r="A20" s="168" t="s">
        <v>178</v>
      </c>
      <c r="B20" s="21" t="s">
        <v>179</v>
      </c>
      <c r="C20" s="21" t="s">
        <v>180</v>
      </c>
      <c r="D20" s="22" t="s">
        <v>181</v>
      </c>
      <c r="E20" s="14">
        <v>50</v>
      </c>
      <c r="F20" s="25"/>
      <c r="G20" s="19">
        <f t="shared" si="0"/>
        <v>0</v>
      </c>
      <c r="H20" s="26">
        <v>56.18</v>
      </c>
    </row>
    <row r="21" s="3" customFormat="1" ht="63.75" customHeight="1" spans="1:8">
      <c r="A21" s="168" t="s">
        <v>182</v>
      </c>
      <c r="B21" s="21" t="s">
        <v>183</v>
      </c>
      <c r="C21" s="21" t="s">
        <v>184</v>
      </c>
      <c r="D21" s="22" t="s">
        <v>149</v>
      </c>
      <c r="E21" s="14">
        <v>40</v>
      </c>
      <c r="F21" s="23"/>
      <c r="G21" s="19">
        <f t="shared" si="0"/>
        <v>0</v>
      </c>
      <c r="H21" s="24">
        <v>683.92</v>
      </c>
    </row>
    <row r="22" s="3" customFormat="1" ht="28.5" customHeight="1" spans="1:8">
      <c r="A22" s="11" t="s">
        <v>93</v>
      </c>
      <c r="B22" s="27" t="s">
        <v>185</v>
      </c>
      <c r="C22" s="28"/>
      <c r="D22" s="9"/>
      <c r="E22" s="29"/>
      <c r="F22" s="18"/>
      <c r="G22" s="30"/>
      <c r="H22" s="14"/>
    </row>
    <row r="23" s="3" customFormat="1" ht="28.5" customHeight="1" spans="1:8">
      <c r="A23" s="31" t="s">
        <v>708</v>
      </c>
      <c r="B23" s="17" t="s">
        <v>709</v>
      </c>
      <c r="C23" s="17" t="s">
        <v>710</v>
      </c>
      <c r="D23" s="9" t="s">
        <v>149</v>
      </c>
      <c r="E23" s="14">
        <v>10</v>
      </c>
      <c r="F23" s="32"/>
      <c r="G23" s="19">
        <f t="shared" ref="G23:G38" si="1">IF(E23="","",ROUND(F23*E23,0))</f>
        <v>0</v>
      </c>
      <c r="H23" s="33">
        <v>318.76</v>
      </c>
    </row>
    <row r="24" s="3" customFormat="1" ht="28.5" customHeight="1" spans="1:8">
      <c r="A24" s="34" t="s">
        <v>186</v>
      </c>
      <c r="B24" s="35" t="s">
        <v>187</v>
      </c>
      <c r="C24" s="36"/>
      <c r="D24" s="37"/>
      <c r="E24" s="14"/>
      <c r="F24" s="18"/>
      <c r="G24" s="19" t="str">
        <f t="shared" si="1"/>
        <v/>
      </c>
      <c r="H24" s="14" t="s">
        <v>711</v>
      </c>
    </row>
    <row r="25" s="3" customFormat="1" ht="38.25" customHeight="1" spans="1:8">
      <c r="A25" s="169" t="s">
        <v>146</v>
      </c>
      <c r="B25" s="17" t="s">
        <v>188</v>
      </c>
      <c r="C25" s="17" t="s">
        <v>189</v>
      </c>
      <c r="D25" s="9" t="s">
        <v>149</v>
      </c>
      <c r="E25" s="14">
        <v>200</v>
      </c>
      <c r="F25" s="32"/>
      <c r="G25" s="19">
        <f t="shared" si="1"/>
        <v>0</v>
      </c>
      <c r="H25" s="33">
        <v>406.25</v>
      </c>
    </row>
    <row r="26" s="3" customFormat="1" ht="28.5" customHeight="1" spans="1:8">
      <c r="A26" s="34" t="s">
        <v>190</v>
      </c>
      <c r="B26" s="17" t="s">
        <v>191</v>
      </c>
      <c r="C26" s="17" t="s">
        <v>192</v>
      </c>
      <c r="D26" s="9" t="s">
        <v>87</v>
      </c>
      <c r="E26" s="14">
        <v>10000</v>
      </c>
      <c r="F26" s="32"/>
      <c r="G26" s="19">
        <f t="shared" si="1"/>
        <v>0</v>
      </c>
      <c r="H26" s="33">
        <v>1.96</v>
      </c>
    </row>
    <row r="27" s="3" customFormat="1" ht="28.5" customHeight="1" spans="1:8">
      <c r="A27" s="9" t="s">
        <v>193</v>
      </c>
      <c r="B27" s="17" t="s">
        <v>194</v>
      </c>
      <c r="C27" s="17" t="s">
        <v>195</v>
      </c>
      <c r="D27" s="9" t="s">
        <v>87</v>
      </c>
      <c r="E27" s="14">
        <v>3000</v>
      </c>
      <c r="F27" s="18"/>
      <c r="G27" s="19">
        <f t="shared" si="1"/>
        <v>0</v>
      </c>
      <c r="H27" s="14">
        <v>14.23</v>
      </c>
    </row>
    <row r="28" s="3" customFormat="1" ht="28.5" customHeight="1" spans="1:8">
      <c r="A28" s="9" t="s">
        <v>196</v>
      </c>
      <c r="B28" s="17" t="s">
        <v>197</v>
      </c>
      <c r="C28" s="17" t="s">
        <v>198</v>
      </c>
      <c r="D28" s="9" t="s">
        <v>87</v>
      </c>
      <c r="E28" s="14">
        <v>3000</v>
      </c>
      <c r="F28" s="18"/>
      <c r="G28" s="19">
        <f t="shared" si="1"/>
        <v>0</v>
      </c>
      <c r="H28" s="14">
        <v>39.06</v>
      </c>
    </row>
    <row r="29" s="3" customFormat="1" ht="28.5" customHeight="1" spans="1:8">
      <c r="A29" s="31" t="s">
        <v>199</v>
      </c>
      <c r="B29" s="13" t="s">
        <v>200</v>
      </c>
      <c r="C29" s="17"/>
      <c r="D29" s="9"/>
      <c r="E29" s="14">
        <v>0</v>
      </c>
      <c r="F29" s="18"/>
      <c r="G29" s="19">
        <f t="shared" si="1"/>
        <v>0</v>
      </c>
      <c r="H29" s="14"/>
    </row>
    <row r="30" s="3" customFormat="1" ht="37.5" customHeight="1" spans="1:8">
      <c r="A30" s="170" t="s">
        <v>146</v>
      </c>
      <c r="B30" s="17" t="s">
        <v>201</v>
      </c>
      <c r="C30" s="17" t="s">
        <v>712</v>
      </c>
      <c r="D30" s="9" t="s">
        <v>149</v>
      </c>
      <c r="E30" s="14">
        <v>350</v>
      </c>
      <c r="F30" s="18"/>
      <c r="G30" s="19">
        <f t="shared" si="1"/>
        <v>0</v>
      </c>
      <c r="H30" s="14">
        <v>1411.39</v>
      </c>
    </row>
    <row r="31" s="3" customFormat="1" ht="37.5" customHeight="1" spans="1:8">
      <c r="A31" s="170" t="s">
        <v>150</v>
      </c>
      <c r="B31" s="17" t="s">
        <v>201</v>
      </c>
      <c r="C31" s="17" t="s">
        <v>202</v>
      </c>
      <c r="D31" s="9" t="s">
        <v>149</v>
      </c>
      <c r="E31" s="14">
        <v>280</v>
      </c>
      <c r="F31" s="32"/>
      <c r="G31" s="19">
        <f t="shared" si="1"/>
        <v>0</v>
      </c>
      <c r="H31" s="33">
        <v>1814.78</v>
      </c>
    </row>
    <row r="32" s="3" customFormat="1" ht="28.5" customHeight="1" spans="1:8">
      <c r="A32" s="31" t="s">
        <v>203</v>
      </c>
      <c r="B32" s="13" t="s">
        <v>204</v>
      </c>
      <c r="C32" s="17"/>
      <c r="D32" s="9"/>
      <c r="E32" s="14">
        <v>0</v>
      </c>
      <c r="F32" s="18"/>
      <c r="G32" s="19">
        <f t="shared" si="1"/>
        <v>0</v>
      </c>
      <c r="H32" s="14"/>
    </row>
    <row r="33" s="3" customFormat="1" ht="37.5" customHeight="1" spans="1:8">
      <c r="A33" s="31" t="s">
        <v>146</v>
      </c>
      <c r="B33" s="17" t="s">
        <v>201</v>
      </c>
      <c r="C33" s="17" t="s">
        <v>205</v>
      </c>
      <c r="D33" s="9" t="s">
        <v>149</v>
      </c>
      <c r="E33" s="38">
        <v>297</v>
      </c>
      <c r="F33" s="32"/>
      <c r="G33" s="19">
        <f t="shared" si="1"/>
        <v>0</v>
      </c>
      <c r="H33" s="33">
        <v>1321.1</v>
      </c>
    </row>
    <row r="34" s="3" customFormat="1" ht="38.25" customHeight="1" spans="1:8">
      <c r="A34" s="9" t="s">
        <v>209</v>
      </c>
      <c r="B34" s="39" t="s">
        <v>210</v>
      </c>
      <c r="C34" s="17" t="s">
        <v>211</v>
      </c>
      <c r="D34" s="9" t="s">
        <v>149</v>
      </c>
      <c r="E34" s="14">
        <v>16</v>
      </c>
      <c r="F34" s="18"/>
      <c r="G34" s="19">
        <f t="shared" si="1"/>
        <v>0</v>
      </c>
      <c r="H34" s="14">
        <v>535.97</v>
      </c>
    </row>
    <row r="35" s="3" customFormat="1" ht="37.5" customHeight="1" spans="1:8">
      <c r="A35" s="9" t="s">
        <v>212</v>
      </c>
      <c r="B35" s="17" t="s">
        <v>213</v>
      </c>
      <c r="C35" s="17" t="s">
        <v>214</v>
      </c>
      <c r="D35" s="9" t="s">
        <v>215</v>
      </c>
      <c r="E35" s="14">
        <v>5</v>
      </c>
      <c r="F35" s="32"/>
      <c r="G35" s="19">
        <f t="shared" si="1"/>
        <v>0</v>
      </c>
      <c r="H35" s="33">
        <v>5891.72</v>
      </c>
    </row>
    <row r="36" s="3" customFormat="1" ht="28.5" customHeight="1" spans="1:8">
      <c r="A36" s="40" t="s">
        <v>216</v>
      </c>
      <c r="B36" s="36" t="s">
        <v>217</v>
      </c>
      <c r="C36" s="41"/>
      <c r="D36" s="37"/>
      <c r="E36" s="14">
        <v>0</v>
      </c>
      <c r="F36" s="18"/>
      <c r="G36" s="19">
        <f t="shared" si="1"/>
        <v>0</v>
      </c>
      <c r="H36" s="14"/>
    </row>
    <row r="37" s="3" customFormat="1" ht="38.25" customHeight="1" spans="1:8">
      <c r="A37" s="170" t="s">
        <v>146</v>
      </c>
      <c r="B37" s="21" t="s">
        <v>218</v>
      </c>
      <c r="C37" s="21" t="s">
        <v>219</v>
      </c>
      <c r="D37" s="22" t="s">
        <v>112</v>
      </c>
      <c r="E37" s="14">
        <v>20</v>
      </c>
      <c r="F37" s="32"/>
      <c r="G37" s="19">
        <f t="shared" si="1"/>
        <v>0</v>
      </c>
      <c r="H37" s="33">
        <v>63.03</v>
      </c>
    </row>
    <row r="38" s="3" customFormat="1" ht="38.25" customHeight="1" spans="1:8">
      <c r="A38" s="31" t="s">
        <v>150</v>
      </c>
      <c r="B38" s="21" t="s">
        <v>220</v>
      </c>
      <c r="C38" s="21" t="s">
        <v>221</v>
      </c>
      <c r="D38" s="22" t="s">
        <v>112</v>
      </c>
      <c r="E38" s="14">
        <v>90</v>
      </c>
      <c r="F38" s="32"/>
      <c r="G38" s="19">
        <f t="shared" si="1"/>
        <v>0</v>
      </c>
      <c r="H38" s="33">
        <v>144.47</v>
      </c>
    </row>
    <row r="39" s="3" customFormat="1" ht="28.5" customHeight="1" spans="1:8">
      <c r="A39" s="31" t="s">
        <v>229</v>
      </c>
      <c r="B39" s="21" t="s">
        <v>230</v>
      </c>
      <c r="C39" s="21"/>
      <c r="D39" s="22"/>
      <c r="E39" s="14">
        <v>0</v>
      </c>
      <c r="F39" s="25"/>
      <c r="G39" s="19">
        <f t="shared" ref="G39:G63" si="2">IF(E39="","",ROUND(F39*E39,0))</f>
        <v>0</v>
      </c>
      <c r="H39" s="26"/>
    </row>
    <row r="40" s="3" customFormat="1" ht="38.25" customHeight="1" spans="1:8">
      <c r="A40" s="31" t="s">
        <v>146</v>
      </c>
      <c r="B40" s="21" t="s">
        <v>231</v>
      </c>
      <c r="C40" s="21" t="s">
        <v>232</v>
      </c>
      <c r="D40" s="9" t="s">
        <v>87</v>
      </c>
      <c r="E40" s="14">
        <v>50</v>
      </c>
      <c r="F40" s="32"/>
      <c r="G40" s="19">
        <f t="shared" si="2"/>
        <v>0</v>
      </c>
      <c r="H40" s="33">
        <v>96.38</v>
      </c>
    </row>
    <row r="41" s="3" customFormat="1" ht="38.25" customHeight="1" spans="1:8">
      <c r="A41" s="170" t="s">
        <v>150</v>
      </c>
      <c r="B41" s="21" t="s">
        <v>233</v>
      </c>
      <c r="C41" s="21" t="s">
        <v>234</v>
      </c>
      <c r="D41" s="9" t="s">
        <v>87</v>
      </c>
      <c r="E41" s="14">
        <v>50</v>
      </c>
      <c r="F41" s="32"/>
      <c r="G41" s="19">
        <f t="shared" si="2"/>
        <v>0</v>
      </c>
      <c r="H41" s="33">
        <v>303.29</v>
      </c>
    </row>
    <row r="42" s="3" customFormat="1" ht="28.5" customHeight="1" spans="1:8">
      <c r="A42" s="37" t="s">
        <v>235</v>
      </c>
      <c r="B42" s="17" t="s">
        <v>236</v>
      </c>
      <c r="C42" s="17"/>
      <c r="D42" s="9"/>
      <c r="E42" s="14">
        <v>0</v>
      </c>
      <c r="F42" s="18"/>
      <c r="G42" s="19">
        <f t="shared" si="2"/>
        <v>0</v>
      </c>
      <c r="H42" s="14"/>
    </row>
    <row r="43" s="3" customFormat="1" ht="87.75" customHeight="1" spans="1:8">
      <c r="A43" s="16" t="s">
        <v>146</v>
      </c>
      <c r="B43" s="21" t="s">
        <v>237</v>
      </c>
      <c r="C43" s="21" t="s">
        <v>238</v>
      </c>
      <c r="D43" s="9" t="s">
        <v>112</v>
      </c>
      <c r="E43" s="14">
        <v>100</v>
      </c>
      <c r="F43" s="42"/>
      <c r="G43" s="19">
        <f t="shared" si="2"/>
        <v>0</v>
      </c>
      <c r="H43" s="43">
        <v>176.26</v>
      </c>
    </row>
    <row r="44" s="3" customFormat="1" ht="87.75" customHeight="1" spans="1:8">
      <c r="A44" s="16" t="s">
        <v>150</v>
      </c>
      <c r="B44" s="21" t="s">
        <v>713</v>
      </c>
      <c r="C44" s="21" t="s">
        <v>714</v>
      </c>
      <c r="D44" s="9" t="s">
        <v>112</v>
      </c>
      <c r="E44" s="14">
        <v>10</v>
      </c>
      <c r="F44" s="42"/>
      <c r="G44" s="19">
        <f t="shared" si="2"/>
        <v>0</v>
      </c>
      <c r="H44" s="43">
        <v>325.8</v>
      </c>
    </row>
    <row r="45" s="3" customFormat="1" ht="87.75" customHeight="1" spans="1:8">
      <c r="A45" s="16" t="s">
        <v>153</v>
      </c>
      <c r="B45" s="21" t="s">
        <v>239</v>
      </c>
      <c r="C45" s="21" t="s">
        <v>240</v>
      </c>
      <c r="D45" s="22" t="s">
        <v>112</v>
      </c>
      <c r="E45" s="14">
        <v>10</v>
      </c>
      <c r="F45" s="32"/>
      <c r="G45" s="19">
        <f t="shared" si="2"/>
        <v>0</v>
      </c>
      <c r="H45" s="33">
        <v>514.36</v>
      </c>
    </row>
    <row r="46" s="3" customFormat="1" ht="87.75" customHeight="1" spans="1:8">
      <c r="A46" s="16" t="s">
        <v>158</v>
      </c>
      <c r="B46" s="21" t="s">
        <v>241</v>
      </c>
      <c r="C46" s="21" t="s">
        <v>242</v>
      </c>
      <c r="D46" s="22" t="s">
        <v>112</v>
      </c>
      <c r="E46" s="14">
        <v>10</v>
      </c>
      <c r="F46" s="32"/>
      <c r="G46" s="19">
        <f t="shared" si="2"/>
        <v>0</v>
      </c>
      <c r="H46" s="33">
        <v>726.19</v>
      </c>
    </row>
    <row r="47" s="3" customFormat="1" ht="87.75" customHeight="1" spans="1:8">
      <c r="A47" s="16" t="s">
        <v>243</v>
      </c>
      <c r="B47" s="21" t="s">
        <v>244</v>
      </c>
      <c r="C47" s="21" t="s">
        <v>245</v>
      </c>
      <c r="D47" s="22" t="s">
        <v>112</v>
      </c>
      <c r="E47" s="14">
        <v>10</v>
      </c>
      <c r="F47" s="32"/>
      <c r="G47" s="19">
        <f t="shared" si="2"/>
        <v>0</v>
      </c>
      <c r="H47" s="33">
        <v>1025.1</v>
      </c>
    </row>
    <row r="48" s="3" customFormat="1" ht="63.75" customHeight="1" spans="1:8">
      <c r="A48" s="16" t="s">
        <v>182</v>
      </c>
      <c r="B48" s="21" t="s">
        <v>246</v>
      </c>
      <c r="C48" s="21" t="s">
        <v>247</v>
      </c>
      <c r="D48" s="22" t="s">
        <v>112</v>
      </c>
      <c r="E48" s="14">
        <v>10</v>
      </c>
      <c r="F48" s="32"/>
      <c r="G48" s="19">
        <f t="shared" si="2"/>
        <v>0</v>
      </c>
      <c r="H48" s="33">
        <v>1326.4</v>
      </c>
    </row>
    <row r="49" s="3" customFormat="1" ht="28.5" customHeight="1" spans="1:8">
      <c r="A49" s="168" t="s">
        <v>250</v>
      </c>
      <c r="B49" s="21" t="s">
        <v>251</v>
      </c>
      <c r="C49" s="21" t="s">
        <v>252</v>
      </c>
      <c r="D49" s="9" t="s">
        <v>149</v>
      </c>
      <c r="E49" s="14">
        <v>100</v>
      </c>
      <c r="F49" s="32"/>
      <c r="G49" s="19">
        <f t="shared" si="2"/>
        <v>0</v>
      </c>
      <c r="H49" s="33">
        <v>281.47</v>
      </c>
    </row>
    <row r="50" s="3" customFormat="1" ht="28.5" customHeight="1" spans="1:8">
      <c r="A50" s="16" t="s">
        <v>253</v>
      </c>
      <c r="B50" s="21" t="s">
        <v>254</v>
      </c>
      <c r="C50" s="21"/>
      <c r="D50" s="22"/>
      <c r="E50" s="14">
        <v>0</v>
      </c>
      <c r="F50" s="25"/>
      <c r="G50" s="19">
        <f t="shared" si="2"/>
        <v>0</v>
      </c>
      <c r="H50" s="26"/>
    </row>
    <row r="51" s="3" customFormat="1" ht="28.5" customHeight="1" spans="1:8">
      <c r="A51" s="16" t="s">
        <v>146</v>
      </c>
      <c r="B51" s="21" t="s">
        <v>255</v>
      </c>
      <c r="C51" s="21" t="s">
        <v>256</v>
      </c>
      <c r="D51" s="22" t="s">
        <v>257</v>
      </c>
      <c r="E51" s="14">
        <v>80</v>
      </c>
      <c r="F51" s="44"/>
      <c r="G51" s="19">
        <f t="shared" si="2"/>
        <v>0</v>
      </c>
      <c r="H51" s="45">
        <v>230.27</v>
      </c>
    </row>
    <row r="52" s="3" customFormat="1" ht="38.25" customHeight="1" spans="1:8">
      <c r="A52" s="168" t="s">
        <v>150</v>
      </c>
      <c r="B52" s="21" t="s">
        <v>258</v>
      </c>
      <c r="C52" s="21" t="s">
        <v>259</v>
      </c>
      <c r="D52" s="22" t="s">
        <v>260</v>
      </c>
      <c r="E52" s="14">
        <v>5</v>
      </c>
      <c r="F52" s="44"/>
      <c r="G52" s="19">
        <f t="shared" si="2"/>
        <v>0</v>
      </c>
      <c r="H52" s="45">
        <v>204.14</v>
      </c>
    </row>
    <row r="53" s="3" customFormat="1" ht="38.25" customHeight="1" spans="1:8">
      <c r="A53" s="168" t="s">
        <v>153</v>
      </c>
      <c r="B53" s="21" t="s">
        <v>258</v>
      </c>
      <c r="C53" s="21" t="s">
        <v>261</v>
      </c>
      <c r="D53" s="22" t="s">
        <v>260</v>
      </c>
      <c r="E53" s="14">
        <v>5</v>
      </c>
      <c r="F53" s="44"/>
      <c r="G53" s="19">
        <f t="shared" si="2"/>
        <v>0</v>
      </c>
      <c r="H53" s="45">
        <v>309.89</v>
      </c>
    </row>
    <row r="54" s="3" customFormat="1" ht="63.75" customHeight="1" spans="1:8">
      <c r="A54" s="168" t="s">
        <v>158</v>
      </c>
      <c r="B54" s="21" t="s">
        <v>262</v>
      </c>
      <c r="C54" s="21" t="s">
        <v>263</v>
      </c>
      <c r="D54" s="22" t="s">
        <v>149</v>
      </c>
      <c r="E54" s="14">
        <v>15</v>
      </c>
      <c r="F54" s="44"/>
      <c r="G54" s="19">
        <f t="shared" si="2"/>
        <v>0</v>
      </c>
      <c r="H54" s="45">
        <v>1500</v>
      </c>
    </row>
    <row r="55" s="3" customFormat="1" ht="38.25" customHeight="1" spans="1:8">
      <c r="A55" s="168" t="s">
        <v>243</v>
      </c>
      <c r="B55" s="21" t="s">
        <v>264</v>
      </c>
      <c r="C55" s="21" t="s">
        <v>265</v>
      </c>
      <c r="D55" s="22" t="s">
        <v>149</v>
      </c>
      <c r="E55" s="14">
        <v>2</v>
      </c>
      <c r="F55" s="44"/>
      <c r="G55" s="19">
        <f t="shared" si="2"/>
        <v>0</v>
      </c>
      <c r="H55" s="45">
        <v>679.89</v>
      </c>
    </row>
    <row r="56" s="3" customFormat="1" ht="38.25" customHeight="1" spans="1:8">
      <c r="A56" s="168" t="s">
        <v>182</v>
      </c>
      <c r="B56" s="21" t="s">
        <v>264</v>
      </c>
      <c r="C56" s="21" t="s">
        <v>266</v>
      </c>
      <c r="D56" s="22" t="s">
        <v>149</v>
      </c>
      <c r="E56" s="14">
        <v>2</v>
      </c>
      <c r="F56" s="44"/>
      <c r="G56" s="19">
        <f t="shared" si="2"/>
        <v>0</v>
      </c>
      <c r="H56" s="45">
        <v>691.86</v>
      </c>
    </row>
    <row r="57" s="3" customFormat="1" ht="28.5" customHeight="1" spans="1:8">
      <c r="A57" s="168" t="s">
        <v>178</v>
      </c>
      <c r="B57" s="21" t="s">
        <v>267</v>
      </c>
      <c r="C57" s="21" t="s">
        <v>268</v>
      </c>
      <c r="D57" s="22" t="s">
        <v>163</v>
      </c>
      <c r="E57" s="14">
        <v>2</v>
      </c>
      <c r="F57" s="44"/>
      <c r="G57" s="19">
        <f t="shared" si="2"/>
        <v>0</v>
      </c>
      <c r="H57" s="45">
        <v>871.91</v>
      </c>
    </row>
    <row r="58" s="3" customFormat="1" ht="28.5" customHeight="1" spans="1:8">
      <c r="A58" s="16" t="s">
        <v>250</v>
      </c>
      <c r="B58" s="21"/>
      <c r="C58" s="21" t="s">
        <v>269</v>
      </c>
      <c r="D58" s="22" t="s">
        <v>163</v>
      </c>
      <c r="E58" s="14">
        <v>2</v>
      </c>
      <c r="F58" s="44"/>
      <c r="G58" s="19">
        <f t="shared" si="2"/>
        <v>0</v>
      </c>
      <c r="H58" s="45">
        <v>1223.18</v>
      </c>
    </row>
    <row r="59" s="3" customFormat="1" ht="28.5" customHeight="1" spans="1:8">
      <c r="A59" s="16" t="s">
        <v>270</v>
      </c>
      <c r="B59" s="21"/>
      <c r="C59" s="21" t="s">
        <v>271</v>
      </c>
      <c r="D59" s="22" t="s">
        <v>163</v>
      </c>
      <c r="E59" s="14">
        <v>2</v>
      </c>
      <c r="F59" s="44"/>
      <c r="G59" s="19">
        <f t="shared" si="2"/>
        <v>0</v>
      </c>
      <c r="H59" s="45">
        <v>1457.35</v>
      </c>
    </row>
    <row r="60" s="3" customFormat="1" ht="28.5" customHeight="1" spans="1:8">
      <c r="A60" s="168" t="s">
        <v>272</v>
      </c>
      <c r="B60" s="21" t="s">
        <v>273</v>
      </c>
      <c r="C60" s="21" t="s">
        <v>274</v>
      </c>
      <c r="D60" s="22" t="s">
        <v>163</v>
      </c>
      <c r="E60" s="14">
        <v>2</v>
      </c>
      <c r="F60" s="44"/>
      <c r="G60" s="19">
        <f t="shared" si="2"/>
        <v>0</v>
      </c>
      <c r="H60" s="45">
        <v>419.89</v>
      </c>
    </row>
    <row r="61" s="3" customFormat="1" ht="75.75" customHeight="1" spans="1:8">
      <c r="A61" s="16" t="s">
        <v>275</v>
      </c>
      <c r="B61" s="17" t="s">
        <v>276</v>
      </c>
      <c r="C61" s="21" t="s">
        <v>277</v>
      </c>
      <c r="D61" s="22" t="s">
        <v>163</v>
      </c>
      <c r="E61" s="14">
        <v>5</v>
      </c>
      <c r="F61" s="25"/>
      <c r="G61" s="19">
        <f t="shared" si="2"/>
        <v>0</v>
      </c>
      <c r="H61" s="26">
        <v>1464.21</v>
      </c>
    </row>
    <row r="62" s="3" customFormat="1" ht="28.5" customHeight="1" spans="1:8">
      <c r="A62" s="31" t="s">
        <v>278</v>
      </c>
      <c r="B62" s="17" t="s">
        <v>279</v>
      </c>
      <c r="C62" s="17"/>
      <c r="D62" s="9"/>
      <c r="E62" s="14">
        <v>0</v>
      </c>
      <c r="F62" s="18"/>
      <c r="G62" s="19">
        <f t="shared" si="2"/>
        <v>0</v>
      </c>
      <c r="H62" s="14"/>
    </row>
    <row r="63" s="3" customFormat="1" ht="28.5" customHeight="1" spans="1:8">
      <c r="A63" s="31" t="s">
        <v>146</v>
      </c>
      <c r="B63" s="21" t="s">
        <v>280</v>
      </c>
      <c r="C63" s="21" t="s">
        <v>281</v>
      </c>
      <c r="D63" s="22" t="s">
        <v>112</v>
      </c>
      <c r="E63" s="14">
        <v>7270</v>
      </c>
      <c r="F63" s="32"/>
      <c r="G63" s="19">
        <f t="shared" si="2"/>
        <v>0</v>
      </c>
      <c r="H63" s="33">
        <v>12.19</v>
      </c>
    </row>
    <row r="64" s="3" customFormat="1" ht="28.5" customHeight="1" spans="1:8">
      <c r="A64" s="11" t="s">
        <v>107</v>
      </c>
      <c r="B64" s="27" t="s">
        <v>282</v>
      </c>
      <c r="C64" s="28"/>
      <c r="D64" s="9"/>
      <c r="E64" s="29"/>
      <c r="F64" s="18"/>
      <c r="G64" s="30"/>
      <c r="H64" s="14"/>
    </row>
    <row r="65" s="3" customFormat="1" ht="37.5" customHeight="1" spans="1:8">
      <c r="A65" s="16" t="s">
        <v>283</v>
      </c>
      <c r="B65" s="21" t="s">
        <v>284</v>
      </c>
      <c r="C65" s="21" t="s">
        <v>214</v>
      </c>
      <c r="D65" s="22" t="s">
        <v>215</v>
      </c>
      <c r="E65" s="26">
        <v>2</v>
      </c>
      <c r="F65" s="32"/>
      <c r="G65" s="19">
        <f t="shared" ref="G65:G76" si="3">IF(E65="","",ROUND(F65*E65,0))</f>
        <v>0</v>
      </c>
      <c r="H65" s="33">
        <v>5556.49</v>
      </c>
    </row>
    <row r="66" s="3" customFormat="1" ht="36.75" customHeight="1" spans="1:8">
      <c r="A66" s="22" t="s">
        <v>285</v>
      </c>
      <c r="B66" s="21" t="s">
        <v>286</v>
      </c>
      <c r="C66" s="21" t="s">
        <v>287</v>
      </c>
      <c r="D66" s="9" t="s">
        <v>149</v>
      </c>
      <c r="E66" s="26">
        <v>1</v>
      </c>
      <c r="F66" s="18"/>
      <c r="G66" s="19">
        <f t="shared" si="3"/>
        <v>0</v>
      </c>
      <c r="H66" s="14">
        <v>1167.79</v>
      </c>
    </row>
    <row r="67" s="3" customFormat="1" ht="28.5" customHeight="1" spans="1:8">
      <c r="A67" s="22" t="s">
        <v>288</v>
      </c>
      <c r="B67" s="17" t="s">
        <v>289</v>
      </c>
      <c r="C67" s="17"/>
      <c r="D67" s="9"/>
      <c r="E67" s="26">
        <v>0</v>
      </c>
      <c r="F67" s="18"/>
      <c r="G67" s="19">
        <f t="shared" si="3"/>
        <v>0</v>
      </c>
      <c r="H67" s="14"/>
    </row>
    <row r="68" s="3" customFormat="1" ht="50.25" customHeight="1" spans="1:8">
      <c r="A68" s="16" t="s">
        <v>146</v>
      </c>
      <c r="B68" s="21" t="s">
        <v>290</v>
      </c>
      <c r="C68" s="21" t="s">
        <v>291</v>
      </c>
      <c r="D68" s="22" t="s">
        <v>112</v>
      </c>
      <c r="E68" s="26">
        <v>20</v>
      </c>
      <c r="F68" s="18"/>
      <c r="G68" s="19">
        <f t="shared" si="3"/>
        <v>0</v>
      </c>
      <c r="H68" s="14">
        <v>170.97</v>
      </c>
    </row>
    <row r="69" s="3" customFormat="1" ht="28.5" customHeight="1" spans="1:8">
      <c r="A69" s="10" t="s">
        <v>292</v>
      </c>
      <c r="B69" s="46" t="s">
        <v>293</v>
      </c>
      <c r="C69" s="46"/>
      <c r="D69" s="46"/>
      <c r="E69" s="26">
        <v>0</v>
      </c>
      <c r="F69" s="23"/>
      <c r="G69" s="19">
        <f t="shared" si="3"/>
        <v>0</v>
      </c>
      <c r="H69" s="24"/>
    </row>
    <row r="70" s="3" customFormat="1" ht="51" customHeight="1" spans="1:8">
      <c r="A70" s="16" t="s">
        <v>146</v>
      </c>
      <c r="B70" s="17" t="s">
        <v>294</v>
      </c>
      <c r="C70" s="17" t="s">
        <v>295</v>
      </c>
      <c r="D70" s="9" t="s">
        <v>112</v>
      </c>
      <c r="E70" s="26">
        <v>50</v>
      </c>
      <c r="F70" s="18"/>
      <c r="G70" s="19">
        <f t="shared" si="3"/>
        <v>0</v>
      </c>
      <c r="H70" s="14">
        <v>126.16</v>
      </c>
    </row>
    <row r="71" s="3" customFormat="1" ht="51" customHeight="1" spans="1:8">
      <c r="A71" s="16" t="s">
        <v>150</v>
      </c>
      <c r="B71" s="17" t="s">
        <v>294</v>
      </c>
      <c r="C71" s="17" t="s">
        <v>296</v>
      </c>
      <c r="D71" s="9" t="s">
        <v>112</v>
      </c>
      <c r="E71" s="26">
        <v>50</v>
      </c>
      <c r="F71" s="18"/>
      <c r="G71" s="19">
        <f t="shared" si="3"/>
        <v>0</v>
      </c>
      <c r="H71" s="14">
        <v>168.31</v>
      </c>
    </row>
    <row r="72" s="3" customFormat="1" ht="28.5" customHeight="1" spans="1:8">
      <c r="A72" s="31" t="s">
        <v>297</v>
      </c>
      <c r="B72" s="17" t="s">
        <v>298</v>
      </c>
      <c r="C72" s="17"/>
      <c r="D72" s="9"/>
      <c r="E72" s="26">
        <v>0</v>
      </c>
      <c r="F72" s="47"/>
      <c r="G72" s="19">
        <f t="shared" si="3"/>
        <v>0</v>
      </c>
      <c r="H72" s="48"/>
    </row>
    <row r="73" s="3" customFormat="1" ht="28.5" customHeight="1" spans="1:8">
      <c r="A73" s="170" t="s">
        <v>146</v>
      </c>
      <c r="B73" s="21" t="s">
        <v>299</v>
      </c>
      <c r="C73" s="17"/>
      <c r="D73" s="9"/>
      <c r="E73" s="26">
        <v>0</v>
      </c>
      <c r="F73" s="47"/>
      <c r="G73" s="19">
        <f t="shared" si="3"/>
        <v>0</v>
      </c>
      <c r="H73" s="48"/>
    </row>
    <row r="74" s="3" customFormat="1" ht="28.5" customHeight="1" spans="1:8">
      <c r="A74" s="167" t="s">
        <v>160</v>
      </c>
      <c r="B74" s="21" t="s">
        <v>299</v>
      </c>
      <c r="C74" s="21" t="s">
        <v>300</v>
      </c>
      <c r="D74" s="22" t="s">
        <v>112</v>
      </c>
      <c r="E74" s="26">
        <v>10</v>
      </c>
      <c r="F74" s="18"/>
      <c r="G74" s="19">
        <f t="shared" si="3"/>
        <v>0</v>
      </c>
      <c r="H74" s="14">
        <v>1741.11</v>
      </c>
    </row>
    <row r="75" s="3" customFormat="1" ht="28.5" customHeight="1" spans="1:8">
      <c r="A75" s="167" t="s">
        <v>301</v>
      </c>
      <c r="B75" s="21" t="s">
        <v>299</v>
      </c>
      <c r="C75" s="21" t="s">
        <v>302</v>
      </c>
      <c r="D75" s="22" t="s">
        <v>112</v>
      </c>
      <c r="E75" s="26">
        <v>10</v>
      </c>
      <c r="F75" s="18"/>
      <c r="G75" s="19">
        <f t="shared" si="3"/>
        <v>0</v>
      </c>
      <c r="H75" s="14">
        <v>2319.72</v>
      </c>
    </row>
    <row r="76" s="3" customFormat="1" ht="28.5" customHeight="1" spans="1:8">
      <c r="A76" s="16" t="s">
        <v>150</v>
      </c>
      <c r="B76" s="21" t="s">
        <v>307</v>
      </c>
      <c r="C76" s="21" t="s">
        <v>308</v>
      </c>
      <c r="D76" s="9" t="s">
        <v>149</v>
      </c>
      <c r="E76" s="26">
        <v>3</v>
      </c>
      <c r="F76" s="18"/>
      <c r="G76" s="19">
        <f t="shared" si="3"/>
        <v>0</v>
      </c>
      <c r="H76" s="14">
        <v>11238.22</v>
      </c>
    </row>
    <row r="77" s="3" customFormat="1" ht="28.5" customHeight="1" spans="1:8">
      <c r="A77" s="11" t="s">
        <v>130</v>
      </c>
      <c r="B77" s="27" t="s">
        <v>324</v>
      </c>
      <c r="C77" s="28"/>
      <c r="D77" s="9"/>
      <c r="E77" s="29"/>
      <c r="F77" s="18"/>
      <c r="G77" s="30"/>
      <c r="H77" s="14"/>
    </row>
    <row r="78" s="3" customFormat="1" ht="28.5" customHeight="1" spans="1:8">
      <c r="A78" s="168" t="s">
        <v>328</v>
      </c>
      <c r="B78" s="49" t="s">
        <v>329</v>
      </c>
      <c r="C78" s="50"/>
      <c r="D78" s="51"/>
      <c r="E78" s="26"/>
      <c r="F78" s="52"/>
      <c r="G78" s="19"/>
      <c r="H78" s="53"/>
    </row>
    <row r="79" s="3" customFormat="1" ht="28.5" customHeight="1" spans="1:8">
      <c r="A79" s="168" t="s">
        <v>158</v>
      </c>
      <c r="B79" s="49" t="s">
        <v>330</v>
      </c>
      <c r="C79" s="50"/>
      <c r="D79" s="51"/>
      <c r="E79" s="26"/>
      <c r="F79" s="52"/>
      <c r="G79" s="19"/>
      <c r="H79" s="53"/>
    </row>
    <row r="80" s="3" customFormat="1" ht="76.5" customHeight="1" spans="1:8">
      <c r="A80" s="167" t="s">
        <v>160</v>
      </c>
      <c r="B80" s="21" t="s">
        <v>331</v>
      </c>
      <c r="C80" s="21" t="s">
        <v>332</v>
      </c>
      <c r="D80" s="22" t="s">
        <v>333</v>
      </c>
      <c r="E80" s="26">
        <v>5</v>
      </c>
      <c r="F80" s="18"/>
      <c r="G80" s="19">
        <f t="shared" ref="G78:G97" si="4">IF(E80="","",ROUND(F80*E80,0))</f>
        <v>0</v>
      </c>
      <c r="H80" s="14">
        <v>408.11</v>
      </c>
    </row>
    <row r="81" s="3" customFormat="1" ht="76.5" customHeight="1" spans="1:8">
      <c r="A81" s="167" t="s">
        <v>301</v>
      </c>
      <c r="B81" s="21" t="s">
        <v>715</v>
      </c>
      <c r="C81" s="21" t="s">
        <v>716</v>
      </c>
      <c r="D81" s="22" t="s">
        <v>333</v>
      </c>
      <c r="E81" s="26">
        <v>5</v>
      </c>
      <c r="F81" s="18"/>
      <c r="G81" s="19">
        <f t="shared" si="4"/>
        <v>0</v>
      </c>
      <c r="H81" s="14">
        <v>232.11</v>
      </c>
    </row>
    <row r="82" s="3" customFormat="1" ht="88.5" customHeight="1" spans="1:8">
      <c r="A82" s="167" t="s">
        <v>305</v>
      </c>
      <c r="B82" s="21" t="s">
        <v>336</v>
      </c>
      <c r="C82" s="21" t="s">
        <v>337</v>
      </c>
      <c r="D82" s="22" t="s">
        <v>338</v>
      </c>
      <c r="E82" s="26">
        <v>5</v>
      </c>
      <c r="F82" s="18"/>
      <c r="G82" s="19">
        <f t="shared" si="4"/>
        <v>0</v>
      </c>
      <c r="H82" s="14">
        <v>300.17</v>
      </c>
    </row>
    <row r="83" s="3" customFormat="1" ht="88.5" customHeight="1" spans="1:8">
      <c r="A83" s="167" t="s">
        <v>339</v>
      </c>
      <c r="B83" s="21" t="s">
        <v>340</v>
      </c>
      <c r="C83" s="21" t="s">
        <v>341</v>
      </c>
      <c r="D83" s="22" t="s">
        <v>338</v>
      </c>
      <c r="E83" s="26">
        <v>20</v>
      </c>
      <c r="F83" s="18"/>
      <c r="G83" s="19">
        <f t="shared" si="4"/>
        <v>0</v>
      </c>
      <c r="H83" s="14">
        <v>230.2</v>
      </c>
    </row>
    <row r="84" s="3" customFormat="1" ht="114" customHeight="1" spans="1:8">
      <c r="A84" s="167" t="s">
        <v>342</v>
      </c>
      <c r="B84" s="21" t="s">
        <v>343</v>
      </c>
      <c r="C84" s="21" t="s">
        <v>344</v>
      </c>
      <c r="D84" s="22" t="s">
        <v>338</v>
      </c>
      <c r="E84" s="26">
        <v>5</v>
      </c>
      <c r="F84" s="18"/>
      <c r="G84" s="19">
        <f t="shared" si="4"/>
        <v>0</v>
      </c>
      <c r="H84" s="14">
        <v>274.89</v>
      </c>
    </row>
    <row r="85" s="3" customFormat="1" ht="114" customHeight="1" spans="1:8">
      <c r="A85" s="167" t="s">
        <v>345</v>
      </c>
      <c r="B85" s="21" t="s">
        <v>346</v>
      </c>
      <c r="C85" s="21" t="s">
        <v>347</v>
      </c>
      <c r="D85" s="22" t="s">
        <v>338</v>
      </c>
      <c r="E85" s="26">
        <v>5</v>
      </c>
      <c r="F85" s="18"/>
      <c r="G85" s="19">
        <f t="shared" si="4"/>
        <v>0</v>
      </c>
      <c r="H85" s="14">
        <v>259.45</v>
      </c>
    </row>
    <row r="86" s="3" customFormat="1" ht="37.5" customHeight="1" spans="1:8">
      <c r="A86" s="167" t="s">
        <v>348</v>
      </c>
      <c r="B86" s="21" t="s">
        <v>349</v>
      </c>
      <c r="C86" s="21" t="s">
        <v>350</v>
      </c>
      <c r="D86" s="22" t="s">
        <v>338</v>
      </c>
      <c r="E86" s="26">
        <v>5</v>
      </c>
      <c r="F86" s="18"/>
      <c r="G86" s="19">
        <f t="shared" si="4"/>
        <v>0</v>
      </c>
      <c r="H86" s="14">
        <v>43.42</v>
      </c>
    </row>
    <row r="87" s="3" customFormat="1" ht="63.75" customHeight="1" spans="1:8">
      <c r="A87" s="167" t="s">
        <v>351</v>
      </c>
      <c r="B87" s="21" t="s">
        <v>352</v>
      </c>
      <c r="C87" s="21" t="s">
        <v>353</v>
      </c>
      <c r="D87" s="22" t="s">
        <v>71</v>
      </c>
      <c r="E87" s="26">
        <v>5</v>
      </c>
      <c r="F87" s="54"/>
      <c r="G87" s="19">
        <f t="shared" si="4"/>
        <v>0</v>
      </c>
      <c r="H87" s="55">
        <v>92.03</v>
      </c>
    </row>
    <row r="88" s="3" customFormat="1" ht="63.75" customHeight="1" spans="1:8">
      <c r="A88" s="167" t="s">
        <v>354</v>
      </c>
      <c r="B88" s="21" t="s">
        <v>355</v>
      </c>
      <c r="C88" s="21" t="s">
        <v>356</v>
      </c>
      <c r="D88" s="22" t="s">
        <v>71</v>
      </c>
      <c r="E88" s="26">
        <v>5</v>
      </c>
      <c r="F88" s="54"/>
      <c r="G88" s="19">
        <f t="shared" si="4"/>
        <v>0</v>
      </c>
      <c r="H88" s="55">
        <v>149.08</v>
      </c>
    </row>
    <row r="89" s="3" customFormat="1" ht="63.75" customHeight="1" spans="1:8">
      <c r="A89" s="167" t="s">
        <v>357</v>
      </c>
      <c r="B89" s="21" t="s">
        <v>358</v>
      </c>
      <c r="C89" s="21" t="s">
        <v>359</v>
      </c>
      <c r="D89" s="22" t="s">
        <v>71</v>
      </c>
      <c r="E89" s="26">
        <v>5</v>
      </c>
      <c r="F89" s="56"/>
      <c r="G89" s="19">
        <f t="shared" si="4"/>
        <v>0</v>
      </c>
      <c r="H89" s="57">
        <v>239.27</v>
      </c>
    </row>
    <row r="90" s="3" customFormat="1" ht="63.75" customHeight="1" spans="1:8">
      <c r="A90" s="167" t="s">
        <v>360</v>
      </c>
      <c r="B90" s="21" t="s">
        <v>361</v>
      </c>
      <c r="C90" s="21" t="s">
        <v>362</v>
      </c>
      <c r="D90" s="22" t="s">
        <v>71</v>
      </c>
      <c r="E90" s="26">
        <v>20</v>
      </c>
      <c r="F90" s="56"/>
      <c r="G90" s="19">
        <f t="shared" si="4"/>
        <v>0</v>
      </c>
      <c r="H90" s="57">
        <v>46.01</v>
      </c>
    </row>
    <row r="91" s="3" customFormat="1" ht="63.75" customHeight="1" spans="1:8">
      <c r="A91" s="167" t="s">
        <v>366</v>
      </c>
      <c r="B91" s="21" t="s">
        <v>367</v>
      </c>
      <c r="C91" s="21" t="s">
        <v>368</v>
      </c>
      <c r="D91" s="22" t="s">
        <v>71</v>
      </c>
      <c r="E91" s="26">
        <v>10</v>
      </c>
      <c r="F91" s="18"/>
      <c r="G91" s="19">
        <f t="shared" si="4"/>
        <v>0</v>
      </c>
      <c r="H91" s="14">
        <v>15.52</v>
      </c>
    </row>
    <row r="92" s="3" customFormat="1" ht="76.5" customHeight="1" spans="1:8">
      <c r="A92" s="167" t="s">
        <v>369</v>
      </c>
      <c r="B92" s="21" t="s">
        <v>370</v>
      </c>
      <c r="C92" s="21" t="s">
        <v>371</v>
      </c>
      <c r="D92" s="22" t="s">
        <v>71</v>
      </c>
      <c r="E92" s="26">
        <v>10</v>
      </c>
      <c r="F92" s="18"/>
      <c r="G92" s="19">
        <f t="shared" si="4"/>
        <v>0</v>
      </c>
      <c r="H92" s="14">
        <v>13.97</v>
      </c>
    </row>
    <row r="93" s="3" customFormat="1" ht="28.5" customHeight="1" spans="1:8">
      <c r="A93" s="167" t="s">
        <v>372</v>
      </c>
      <c r="B93" s="21" t="s">
        <v>373</v>
      </c>
      <c r="C93" s="21" t="s">
        <v>374</v>
      </c>
      <c r="D93" s="22" t="s">
        <v>375</v>
      </c>
      <c r="E93" s="26">
        <v>100</v>
      </c>
      <c r="F93" s="18"/>
      <c r="G93" s="19">
        <f t="shared" si="4"/>
        <v>0</v>
      </c>
      <c r="H93" s="14">
        <v>36.37</v>
      </c>
    </row>
    <row r="94" s="3" customFormat="1" ht="51" customHeight="1" spans="1:8">
      <c r="A94" s="167" t="s">
        <v>376</v>
      </c>
      <c r="B94" s="21" t="s">
        <v>377</v>
      </c>
      <c r="C94" s="21" t="s">
        <v>378</v>
      </c>
      <c r="D94" s="22" t="s">
        <v>163</v>
      </c>
      <c r="E94" s="26">
        <v>20</v>
      </c>
      <c r="F94" s="56"/>
      <c r="G94" s="19">
        <f t="shared" si="4"/>
        <v>0</v>
      </c>
      <c r="H94" s="57">
        <v>11.58</v>
      </c>
    </row>
    <row r="95" s="3" customFormat="1" ht="51" customHeight="1" spans="1:8">
      <c r="A95" s="167" t="s">
        <v>379</v>
      </c>
      <c r="B95" s="21" t="s">
        <v>380</v>
      </c>
      <c r="C95" s="21" t="s">
        <v>381</v>
      </c>
      <c r="D95" s="22" t="s">
        <v>163</v>
      </c>
      <c r="E95" s="26">
        <v>50</v>
      </c>
      <c r="F95" s="18"/>
      <c r="G95" s="19">
        <f t="shared" si="4"/>
        <v>0</v>
      </c>
      <c r="H95" s="14">
        <v>10.35</v>
      </c>
    </row>
    <row r="96" s="3" customFormat="1" ht="38.25" customHeight="1" spans="1:8">
      <c r="A96" s="167" t="s">
        <v>382</v>
      </c>
      <c r="B96" s="21" t="s">
        <v>383</v>
      </c>
      <c r="C96" s="21" t="s">
        <v>384</v>
      </c>
      <c r="D96" s="22" t="s">
        <v>163</v>
      </c>
      <c r="E96" s="26">
        <v>50</v>
      </c>
      <c r="F96" s="18"/>
      <c r="G96" s="19">
        <f t="shared" si="4"/>
        <v>0</v>
      </c>
      <c r="H96" s="14">
        <v>5.32</v>
      </c>
    </row>
    <row r="97" s="3" customFormat="1" ht="51" customHeight="1" spans="1:8">
      <c r="A97" s="167" t="s">
        <v>385</v>
      </c>
      <c r="B97" s="21" t="s">
        <v>386</v>
      </c>
      <c r="C97" s="21" t="s">
        <v>387</v>
      </c>
      <c r="D97" s="22" t="s">
        <v>163</v>
      </c>
      <c r="E97" s="26">
        <v>200</v>
      </c>
      <c r="F97" s="18"/>
      <c r="G97" s="19">
        <f t="shared" si="4"/>
        <v>0</v>
      </c>
      <c r="H97" s="14">
        <v>4.8</v>
      </c>
    </row>
    <row r="98" s="3" customFormat="1" ht="28.5" customHeight="1" spans="1:8">
      <c r="A98" s="22" t="s">
        <v>391</v>
      </c>
      <c r="B98" s="21" t="s">
        <v>392</v>
      </c>
      <c r="C98" s="21"/>
      <c r="D98" s="22"/>
      <c r="E98" s="26">
        <v>0</v>
      </c>
      <c r="F98" s="18"/>
      <c r="G98" s="19">
        <f t="shared" ref="G98:G140" si="5">IF(E98="","",ROUND(F98*E98,0))</f>
        <v>0</v>
      </c>
      <c r="H98" s="14"/>
    </row>
    <row r="99" s="3" customFormat="1" ht="28.5" customHeight="1" spans="1:8">
      <c r="A99" s="171" t="s">
        <v>146</v>
      </c>
      <c r="B99" s="17" t="s">
        <v>393</v>
      </c>
      <c r="C99" s="21" t="s">
        <v>394</v>
      </c>
      <c r="D99" s="9" t="s">
        <v>87</v>
      </c>
      <c r="E99" s="26">
        <v>200</v>
      </c>
      <c r="F99" s="25"/>
      <c r="G99" s="19">
        <f t="shared" si="5"/>
        <v>0</v>
      </c>
      <c r="H99" s="26">
        <v>24.47</v>
      </c>
    </row>
    <row r="100" s="3" customFormat="1" ht="51" customHeight="1" spans="1:8">
      <c r="A100" s="171" t="s">
        <v>150</v>
      </c>
      <c r="B100" s="17" t="s">
        <v>717</v>
      </c>
      <c r="C100" s="17" t="s">
        <v>718</v>
      </c>
      <c r="D100" s="9" t="s">
        <v>112</v>
      </c>
      <c r="E100" s="26">
        <v>300</v>
      </c>
      <c r="F100" s="18"/>
      <c r="G100" s="19">
        <f t="shared" si="5"/>
        <v>0</v>
      </c>
      <c r="H100" s="14">
        <v>53.12</v>
      </c>
    </row>
    <row r="101" s="3" customFormat="1" ht="38.25" customHeight="1" spans="1:8">
      <c r="A101" s="58" t="s">
        <v>153</v>
      </c>
      <c r="B101" s="17" t="s">
        <v>395</v>
      </c>
      <c r="C101" s="17" t="s">
        <v>396</v>
      </c>
      <c r="D101" s="9" t="s">
        <v>87</v>
      </c>
      <c r="E101" s="26">
        <v>1000</v>
      </c>
      <c r="F101" s="18"/>
      <c r="G101" s="19">
        <f t="shared" si="5"/>
        <v>0</v>
      </c>
      <c r="H101" s="14">
        <v>48.56</v>
      </c>
    </row>
    <row r="102" s="3" customFormat="1" ht="38.25" customHeight="1" spans="1:8">
      <c r="A102" s="58" t="s">
        <v>158</v>
      </c>
      <c r="B102" s="17" t="s">
        <v>397</v>
      </c>
      <c r="C102" s="17" t="s">
        <v>398</v>
      </c>
      <c r="D102" s="9" t="s">
        <v>149</v>
      </c>
      <c r="E102" s="26">
        <v>3</v>
      </c>
      <c r="F102" s="18"/>
      <c r="G102" s="19">
        <f t="shared" si="5"/>
        <v>0</v>
      </c>
      <c r="H102" s="14">
        <v>21372.43</v>
      </c>
    </row>
    <row r="103" s="3" customFormat="1" ht="28.5" customHeight="1" spans="1:8">
      <c r="A103" s="10" t="s">
        <v>401</v>
      </c>
      <c r="B103" s="46" t="s">
        <v>402</v>
      </c>
      <c r="C103" s="46"/>
      <c r="D103" s="46"/>
      <c r="E103" s="26">
        <v>0</v>
      </c>
      <c r="F103" s="59"/>
      <c r="G103" s="19">
        <f t="shared" si="5"/>
        <v>0</v>
      </c>
      <c r="H103" s="60"/>
    </row>
    <row r="104" s="3" customFormat="1" ht="28.5" customHeight="1" spans="1:8">
      <c r="A104" s="171" t="s">
        <v>146</v>
      </c>
      <c r="B104" s="17" t="s">
        <v>403</v>
      </c>
      <c r="C104" s="17" t="s">
        <v>404</v>
      </c>
      <c r="D104" s="9" t="s">
        <v>87</v>
      </c>
      <c r="E104" s="26">
        <v>600</v>
      </c>
      <c r="F104" s="18"/>
      <c r="G104" s="19">
        <f t="shared" si="5"/>
        <v>0</v>
      </c>
      <c r="H104" s="14">
        <v>105.74</v>
      </c>
    </row>
    <row r="105" s="3" customFormat="1" ht="28.5" customHeight="1" spans="1:8">
      <c r="A105" s="171" t="s">
        <v>150</v>
      </c>
      <c r="B105" s="17" t="s">
        <v>405</v>
      </c>
      <c r="C105" s="17" t="s">
        <v>406</v>
      </c>
      <c r="D105" s="9" t="s">
        <v>87</v>
      </c>
      <c r="E105" s="26">
        <v>100</v>
      </c>
      <c r="F105" s="18"/>
      <c r="G105" s="19">
        <f t="shared" si="5"/>
        <v>0</v>
      </c>
      <c r="H105" s="14">
        <v>306.1</v>
      </c>
    </row>
    <row r="106" s="3" customFormat="1" ht="28.5" customHeight="1" spans="1:8">
      <c r="A106" s="22" t="s">
        <v>407</v>
      </c>
      <c r="B106" s="21" t="s">
        <v>408</v>
      </c>
      <c r="C106" s="21"/>
      <c r="D106" s="9"/>
      <c r="E106" s="26">
        <v>0</v>
      </c>
      <c r="F106" s="18"/>
      <c r="G106" s="19">
        <f t="shared" si="5"/>
        <v>0</v>
      </c>
      <c r="H106" s="14"/>
    </row>
    <row r="107" s="3" customFormat="1" ht="75.75" customHeight="1" spans="1:8">
      <c r="A107" s="171" t="s">
        <v>146</v>
      </c>
      <c r="B107" s="21" t="s">
        <v>409</v>
      </c>
      <c r="C107" s="21" t="s">
        <v>410</v>
      </c>
      <c r="D107" s="9" t="s">
        <v>112</v>
      </c>
      <c r="E107" s="26">
        <v>50</v>
      </c>
      <c r="F107" s="18"/>
      <c r="G107" s="19">
        <f t="shared" si="5"/>
        <v>0</v>
      </c>
      <c r="H107" s="14">
        <v>369.41</v>
      </c>
    </row>
    <row r="108" s="3" customFormat="1" ht="38.25" customHeight="1" spans="1:8">
      <c r="A108" s="171" t="s">
        <v>150</v>
      </c>
      <c r="B108" s="21" t="s">
        <v>411</v>
      </c>
      <c r="C108" s="21" t="s">
        <v>412</v>
      </c>
      <c r="D108" s="9" t="s">
        <v>71</v>
      </c>
      <c r="E108" s="26">
        <v>20</v>
      </c>
      <c r="F108" s="18"/>
      <c r="G108" s="19">
        <f t="shared" si="5"/>
        <v>0</v>
      </c>
      <c r="H108" s="14">
        <v>72.46</v>
      </c>
    </row>
    <row r="109" s="3" customFormat="1" ht="88.5" customHeight="1" spans="1:8">
      <c r="A109" s="171" t="s">
        <v>153</v>
      </c>
      <c r="B109" s="21" t="s">
        <v>413</v>
      </c>
      <c r="C109" s="21" t="s">
        <v>414</v>
      </c>
      <c r="D109" s="9" t="s">
        <v>112</v>
      </c>
      <c r="E109" s="26">
        <v>50</v>
      </c>
      <c r="F109" s="18"/>
      <c r="G109" s="19">
        <f t="shared" si="5"/>
        <v>0</v>
      </c>
      <c r="H109" s="14">
        <v>295.47</v>
      </c>
    </row>
    <row r="110" s="3" customFormat="1" ht="38.25" customHeight="1" spans="1:8">
      <c r="A110" s="171" t="s">
        <v>158</v>
      </c>
      <c r="B110" s="21" t="s">
        <v>415</v>
      </c>
      <c r="C110" s="21" t="s">
        <v>416</v>
      </c>
      <c r="D110" s="22" t="s">
        <v>71</v>
      </c>
      <c r="E110" s="26">
        <v>20</v>
      </c>
      <c r="F110" s="18"/>
      <c r="G110" s="19">
        <f t="shared" si="5"/>
        <v>0</v>
      </c>
      <c r="H110" s="14">
        <v>51.16</v>
      </c>
    </row>
    <row r="111" s="3" customFormat="1" ht="28.5" customHeight="1" spans="1:8">
      <c r="A111" s="22" t="s">
        <v>417</v>
      </c>
      <c r="B111" s="21" t="s">
        <v>418</v>
      </c>
      <c r="C111" s="21"/>
      <c r="D111" s="9"/>
      <c r="E111" s="26">
        <v>0</v>
      </c>
      <c r="F111" s="18"/>
      <c r="G111" s="19">
        <f t="shared" si="5"/>
        <v>0</v>
      </c>
      <c r="H111" s="14"/>
    </row>
    <row r="112" s="3" customFormat="1" ht="76.5" customHeight="1" spans="1:8">
      <c r="A112" s="16" t="s">
        <v>146</v>
      </c>
      <c r="B112" s="21" t="s">
        <v>419</v>
      </c>
      <c r="C112" s="21" t="s">
        <v>420</v>
      </c>
      <c r="D112" s="22" t="s">
        <v>338</v>
      </c>
      <c r="E112" s="26">
        <v>20</v>
      </c>
      <c r="F112" s="18"/>
      <c r="G112" s="19">
        <f t="shared" si="5"/>
        <v>0</v>
      </c>
      <c r="H112" s="14">
        <v>651.75</v>
      </c>
    </row>
    <row r="113" s="3" customFormat="1" ht="28.5" customHeight="1" spans="1:8">
      <c r="A113" s="171" t="s">
        <v>150</v>
      </c>
      <c r="B113" s="21" t="s">
        <v>421</v>
      </c>
      <c r="C113" s="21"/>
      <c r="D113" s="22"/>
      <c r="E113" s="26">
        <v>0</v>
      </c>
      <c r="F113" s="18"/>
      <c r="G113" s="19">
        <f t="shared" si="5"/>
        <v>0</v>
      </c>
      <c r="H113" s="14"/>
    </row>
    <row r="114" s="3" customFormat="1" ht="63.75" customHeight="1" spans="1:8">
      <c r="A114" s="167" t="s">
        <v>160</v>
      </c>
      <c r="B114" s="21" t="s">
        <v>422</v>
      </c>
      <c r="C114" s="21" t="s">
        <v>423</v>
      </c>
      <c r="D114" s="22" t="s">
        <v>257</v>
      </c>
      <c r="E114" s="26">
        <v>5</v>
      </c>
      <c r="F114" s="23"/>
      <c r="G114" s="19">
        <f t="shared" si="5"/>
        <v>0</v>
      </c>
      <c r="H114" s="24">
        <v>1031.91</v>
      </c>
    </row>
    <row r="115" s="3" customFormat="1" ht="63.75" customHeight="1" spans="1:8">
      <c r="A115" s="167" t="s">
        <v>301</v>
      </c>
      <c r="B115" s="21" t="s">
        <v>424</v>
      </c>
      <c r="C115" s="21" t="s">
        <v>425</v>
      </c>
      <c r="D115" s="22" t="s">
        <v>257</v>
      </c>
      <c r="E115" s="26">
        <v>5</v>
      </c>
      <c r="F115" s="23"/>
      <c r="G115" s="19">
        <f t="shared" si="5"/>
        <v>0</v>
      </c>
      <c r="H115" s="24">
        <v>691.04</v>
      </c>
    </row>
    <row r="116" s="3" customFormat="1" ht="63.75" customHeight="1" spans="1:8">
      <c r="A116" s="167" t="s">
        <v>303</v>
      </c>
      <c r="B116" s="21" t="s">
        <v>426</v>
      </c>
      <c r="C116" s="21" t="s">
        <v>427</v>
      </c>
      <c r="D116" s="22" t="s">
        <v>257</v>
      </c>
      <c r="E116" s="26">
        <v>5</v>
      </c>
      <c r="F116" s="23"/>
      <c r="G116" s="19">
        <f t="shared" si="5"/>
        <v>0</v>
      </c>
      <c r="H116" s="24">
        <v>464.28</v>
      </c>
    </row>
    <row r="117" s="3" customFormat="1" ht="63.75" customHeight="1" spans="1:8">
      <c r="A117" s="167" t="s">
        <v>305</v>
      </c>
      <c r="B117" s="21" t="s">
        <v>428</v>
      </c>
      <c r="C117" s="21" t="s">
        <v>429</v>
      </c>
      <c r="D117" s="22" t="s">
        <v>257</v>
      </c>
      <c r="E117" s="26">
        <v>5</v>
      </c>
      <c r="F117" s="23"/>
      <c r="G117" s="19">
        <f t="shared" si="5"/>
        <v>0</v>
      </c>
      <c r="H117" s="24">
        <v>664.89</v>
      </c>
    </row>
    <row r="118" s="3" customFormat="1" ht="51" customHeight="1" spans="1:8">
      <c r="A118" s="167" t="s">
        <v>339</v>
      </c>
      <c r="B118" s="21" t="s">
        <v>421</v>
      </c>
      <c r="C118" s="21" t="s">
        <v>430</v>
      </c>
      <c r="D118" s="9" t="s">
        <v>87</v>
      </c>
      <c r="E118" s="26">
        <v>40</v>
      </c>
      <c r="F118" s="18"/>
      <c r="G118" s="19">
        <f t="shared" si="5"/>
        <v>0</v>
      </c>
      <c r="H118" s="14">
        <v>914.11</v>
      </c>
    </row>
    <row r="119" s="3" customFormat="1" ht="28.5" customHeight="1" spans="1:8">
      <c r="A119" s="171" t="s">
        <v>153</v>
      </c>
      <c r="B119" s="21" t="s">
        <v>433</v>
      </c>
      <c r="C119" s="21"/>
      <c r="D119" s="9"/>
      <c r="E119" s="26">
        <v>0</v>
      </c>
      <c r="F119" s="18"/>
      <c r="G119" s="19">
        <f t="shared" si="5"/>
        <v>0</v>
      </c>
      <c r="H119" s="14"/>
    </row>
    <row r="120" s="3" customFormat="1" ht="38.25" customHeight="1" spans="1:8">
      <c r="A120" s="167" t="s">
        <v>160</v>
      </c>
      <c r="B120" s="21" t="s">
        <v>433</v>
      </c>
      <c r="C120" s="21" t="s">
        <v>434</v>
      </c>
      <c r="D120" s="9" t="s">
        <v>149</v>
      </c>
      <c r="E120" s="26">
        <v>5</v>
      </c>
      <c r="F120" s="18"/>
      <c r="G120" s="19">
        <f t="shared" si="5"/>
        <v>0</v>
      </c>
      <c r="H120" s="14">
        <v>1196.06</v>
      </c>
    </row>
    <row r="121" s="3" customFormat="1" ht="38.25" customHeight="1" spans="1:8">
      <c r="A121" s="167" t="s">
        <v>301</v>
      </c>
      <c r="B121" s="21" t="s">
        <v>435</v>
      </c>
      <c r="C121" s="21" t="s">
        <v>436</v>
      </c>
      <c r="D121" s="9" t="s">
        <v>149</v>
      </c>
      <c r="E121" s="26">
        <v>3</v>
      </c>
      <c r="F121" s="18"/>
      <c r="G121" s="19">
        <f t="shared" si="5"/>
        <v>0</v>
      </c>
      <c r="H121" s="14">
        <v>789.31</v>
      </c>
    </row>
    <row r="122" s="3" customFormat="1" ht="28.5" customHeight="1" spans="1:8">
      <c r="A122" s="22" t="s">
        <v>455</v>
      </c>
      <c r="B122" s="21" t="s">
        <v>456</v>
      </c>
      <c r="C122" s="21"/>
      <c r="D122" s="22"/>
      <c r="E122" s="26">
        <v>0</v>
      </c>
      <c r="F122" s="18"/>
      <c r="G122" s="19">
        <f t="shared" si="5"/>
        <v>0</v>
      </c>
      <c r="H122" s="14"/>
    </row>
    <row r="123" s="3" customFormat="1" ht="88.5" customHeight="1" spans="1:8">
      <c r="A123" s="168" t="s">
        <v>146</v>
      </c>
      <c r="B123" s="21" t="s">
        <v>457</v>
      </c>
      <c r="C123" s="21" t="s">
        <v>458</v>
      </c>
      <c r="D123" s="22" t="s">
        <v>338</v>
      </c>
      <c r="E123" s="26">
        <v>50</v>
      </c>
      <c r="F123" s="18"/>
      <c r="G123" s="19">
        <f t="shared" si="5"/>
        <v>0</v>
      </c>
      <c r="H123" s="14">
        <v>197.07</v>
      </c>
    </row>
    <row r="124" s="3" customFormat="1" ht="76.5" customHeight="1" spans="1:8">
      <c r="A124" s="16" t="s">
        <v>150</v>
      </c>
      <c r="B124" s="21" t="s">
        <v>459</v>
      </c>
      <c r="C124" s="21" t="s">
        <v>460</v>
      </c>
      <c r="D124" s="22" t="s">
        <v>338</v>
      </c>
      <c r="E124" s="26">
        <v>5</v>
      </c>
      <c r="F124" s="18"/>
      <c r="G124" s="19">
        <f t="shared" si="5"/>
        <v>0</v>
      </c>
      <c r="H124" s="14">
        <v>221.52</v>
      </c>
    </row>
    <row r="125" s="3" customFormat="1" ht="76.5" customHeight="1" spans="1:8">
      <c r="A125" s="168" t="s">
        <v>153</v>
      </c>
      <c r="B125" s="21" t="s">
        <v>461</v>
      </c>
      <c r="C125" s="21" t="s">
        <v>462</v>
      </c>
      <c r="D125" s="22" t="s">
        <v>338</v>
      </c>
      <c r="E125" s="26">
        <v>5</v>
      </c>
      <c r="F125" s="18"/>
      <c r="G125" s="19">
        <f t="shared" si="5"/>
        <v>0</v>
      </c>
      <c r="H125" s="14">
        <v>273.01</v>
      </c>
    </row>
    <row r="126" s="3" customFormat="1" ht="75" customHeight="1" spans="1:8">
      <c r="A126" s="22" t="s">
        <v>463</v>
      </c>
      <c r="B126" s="21" t="s">
        <v>464</v>
      </c>
      <c r="C126" s="21" t="s">
        <v>465</v>
      </c>
      <c r="D126" s="22" t="s">
        <v>71</v>
      </c>
      <c r="E126" s="26">
        <v>10</v>
      </c>
      <c r="F126" s="18"/>
      <c r="G126" s="19">
        <f t="shared" si="5"/>
        <v>0</v>
      </c>
      <c r="H126" s="14">
        <v>1520.66</v>
      </c>
    </row>
    <row r="127" s="3" customFormat="1" ht="28.5" customHeight="1" spans="1:8">
      <c r="A127" s="16" t="s">
        <v>469</v>
      </c>
      <c r="B127" s="61" t="s">
        <v>470</v>
      </c>
      <c r="C127" s="61"/>
      <c r="D127" s="62"/>
      <c r="E127" s="26">
        <v>0</v>
      </c>
      <c r="F127" s="63"/>
      <c r="G127" s="19">
        <f t="shared" si="5"/>
        <v>0</v>
      </c>
      <c r="H127" s="64"/>
    </row>
    <row r="128" s="3" customFormat="1" ht="100.5" customHeight="1" spans="1:8">
      <c r="A128" s="16" t="s">
        <v>146</v>
      </c>
      <c r="B128" s="21" t="s">
        <v>471</v>
      </c>
      <c r="C128" s="21" t="s">
        <v>472</v>
      </c>
      <c r="D128" s="9" t="s">
        <v>87</v>
      </c>
      <c r="E128" s="26">
        <v>1500</v>
      </c>
      <c r="F128" s="18"/>
      <c r="G128" s="19">
        <f t="shared" si="5"/>
        <v>0</v>
      </c>
      <c r="H128" s="14">
        <v>44.93</v>
      </c>
    </row>
    <row r="129" s="3" customFormat="1" ht="87.75" customHeight="1" spans="1:8">
      <c r="A129" s="16" t="s">
        <v>150</v>
      </c>
      <c r="B129" s="21" t="s">
        <v>473</v>
      </c>
      <c r="C129" s="21" t="s">
        <v>474</v>
      </c>
      <c r="D129" s="9" t="s">
        <v>87</v>
      </c>
      <c r="E129" s="26">
        <v>200</v>
      </c>
      <c r="F129" s="18"/>
      <c r="G129" s="19">
        <f t="shared" si="5"/>
        <v>0</v>
      </c>
      <c r="H129" s="14">
        <v>166.39</v>
      </c>
    </row>
    <row r="130" s="3" customFormat="1" ht="38.25" customHeight="1" spans="1:8">
      <c r="A130" s="10" t="s">
        <v>475</v>
      </c>
      <c r="B130" s="21" t="s">
        <v>476</v>
      </c>
      <c r="C130" s="21" t="s">
        <v>477</v>
      </c>
      <c r="D130" s="22" t="s">
        <v>71</v>
      </c>
      <c r="E130" s="26">
        <v>10</v>
      </c>
      <c r="F130" s="18"/>
      <c r="G130" s="19">
        <f t="shared" si="5"/>
        <v>0</v>
      </c>
      <c r="H130" s="14">
        <v>46.84</v>
      </c>
    </row>
    <row r="131" s="3" customFormat="1" ht="28.5" customHeight="1" spans="1:8">
      <c r="A131" s="22" t="s">
        <v>478</v>
      </c>
      <c r="B131" s="21" t="s">
        <v>479</v>
      </c>
      <c r="C131" s="21"/>
      <c r="D131" s="22"/>
      <c r="E131" s="26">
        <v>0</v>
      </c>
      <c r="F131" s="18"/>
      <c r="G131" s="19">
        <f t="shared" si="5"/>
        <v>0</v>
      </c>
      <c r="H131" s="14"/>
    </row>
    <row r="132" s="3" customFormat="1" ht="75.75" customHeight="1" spans="1:8">
      <c r="A132" s="16" t="s">
        <v>146</v>
      </c>
      <c r="B132" s="21" t="s">
        <v>480</v>
      </c>
      <c r="C132" s="21" t="s">
        <v>481</v>
      </c>
      <c r="D132" s="22" t="s">
        <v>71</v>
      </c>
      <c r="E132" s="26">
        <v>10</v>
      </c>
      <c r="F132" s="63"/>
      <c r="G132" s="19">
        <f t="shared" si="5"/>
        <v>0</v>
      </c>
      <c r="H132" s="64">
        <v>54.91</v>
      </c>
    </row>
    <row r="133" s="3" customFormat="1" ht="38.25" customHeight="1" spans="1:8">
      <c r="A133" s="171" t="s">
        <v>150</v>
      </c>
      <c r="B133" s="21" t="s">
        <v>482</v>
      </c>
      <c r="C133" s="21" t="s">
        <v>483</v>
      </c>
      <c r="D133" s="9" t="s">
        <v>87</v>
      </c>
      <c r="E133" s="26">
        <v>10</v>
      </c>
      <c r="F133" s="63"/>
      <c r="G133" s="19">
        <f t="shared" si="5"/>
        <v>0</v>
      </c>
      <c r="H133" s="64">
        <v>267.86</v>
      </c>
    </row>
    <row r="134" s="3" customFormat="1" ht="63.75" customHeight="1" spans="1:8">
      <c r="A134" s="171" t="s">
        <v>153</v>
      </c>
      <c r="B134" s="21" t="s">
        <v>484</v>
      </c>
      <c r="C134" s="21" t="s">
        <v>485</v>
      </c>
      <c r="D134" s="9" t="s">
        <v>87</v>
      </c>
      <c r="E134" s="26">
        <v>100</v>
      </c>
      <c r="F134" s="63"/>
      <c r="G134" s="19">
        <f t="shared" si="5"/>
        <v>0</v>
      </c>
      <c r="H134" s="64">
        <v>31.43</v>
      </c>
    </row>
    <row r="135" s="3" customFormat="1" ht="37.5" customHeight="1" spans="1:8">
      <c r="A135" s="22" t="s">
        <v>491</v>
      </c>
      <c r="B135" s="21" t="s">
        <v>492</v>
      </c>
      <c r="C135" s="21" t="s">
        <v>493</v>
      </c>
      <c r="D135" s="9" t="s">
        <v>87</v>
      </c>
      <c r="E135" s="26">
        <v>50</v>
      </c>
      <c r="F135" s="18"/>
      <c r="G135" s="19">
        <f t="shared" si="5"/>
        <v>0</v>
      </c>
      <c r="H135" s="14">
        <v>67.36</v>
      </c>
    </row>
    <row r="136" s="3" customFormat="1" ht="28.5" customHeight="1" spans="1:8">
      <c r="A136" s="22" t="s">
        <v>494</v>
      </c>
      <c r="B136" s="21" t="s">
        <v>495</v>
      </c>
      <c r="C136" s="21" t="s">
        <v>495</v>
      </c>
      <c r="D136" s="9" t="s">
        <v>71</v>
      </c>
      <c r="E136" s="26">
        <v>50</v>
      </c>
      <c r="F136" s="18"/>
      <c r="G136" s="19">
        <f t="shared" si="5"/>
        <v>0</v>
      </c>
      <c r="H136" s="14">
        <v>23.24</v>
      </c>
    </row>
    <row r="137" s="3" customFormat="1" ht="28.5" customHeight="1" spans="1:8">
      <c r="A137" s="22" t="s">
        <v>496</v>
      </c>
      <c r="B137" s="21" t="s">
        <v>497</v>
      </c>
      <c r="C137" s="21" t="s">
        <v>497</v>
      </c>
      <c r="D137" s="9" t="s">
        <v>71</v>
      </c>
      <c r="E137" s="26">
        <v>500</v>
      </c>
      <c r="F137" s="18"/>
      <c r="G137" s="19">
        <f t="shared" si="5"/>
        <v>0</v>
      </c>
      <c r="H137" s="14">
        <v>8.92</v>
      </c>
    </row>
    <row r="138" s="3" customFormat="1" ht="28.5" customHeight="1" spans="1:8">
      <c r="A138" s="58" t="s">
        <v>505</v>
      </c>
      <c r="B138" s="39" t="s">
        <v>506</v>
      </c>
      <c r="C138" s="21" t="s">
        <v>506</v>
      </c>
      <c r="D138" s="22" t="s">
        <v>257</v>
      </c>
      <c r="E138" s="26">
        <v>1000</v>
      </c>
      <c r="F138" s="23"/>
      <c r="G138" s="19">
        <f t="shared" si="5"/>
        <v>0</v>
      </c>
      <c r="H138" s="24">
        <v>7.56</v>
      </c>
    </row>
    <row r="139" s="3" customFormat="1" ht="28.5" customHeight="1" spans="1:8">
      <c r="A139" s="65" t="s">
        <v>507</v>
      </c>
      <c r="B139" s="12" t="s">
        <v>508</v>
      </c>
      <c r="C139" s="21"/>
      <c r="D139" s="22"/>
      <c r="E139" s="26"/>
      <c r="F139" s="23"/>
      <c r="G139" s="19"/>
      <c r="H139" s="24"/>
    </row>
    <row r="140" s="3" customFormat="1" ht="28.5" customHeight="1" spans="1:8">
      <c r="A140" s="66" t="s">
        <v>531</v>
      </c>
      <c r="B140" s="21" t="s">
        <v>532</v>
      </c>
      <c r="C140" s="21" t="s">
        <v>533</v>
      </c>
      <c r="D140" s="22" t="s">
        <v>512</v>
      </c>
      <c r="E140" s="26">
        <v>5</v>
      </c>
      <c r="F140" s="23"/>
      <c r="G140" s="19">
        <f>IF(E140="","",ROUND(F140*E140,0))</f>
        <v>0</v>
      </c>
      <c r="H140" s="24">
        <v>20.56</v>
      </c>
    </row>
    <row r="141" s="3" customFormat="1" ht="38.25" customHeight="1" spans="1:8">
      <c r="A141" s="66" t="s">
        <v>537</v>
      </c>
      <c r="B141" s="21" t="s">
        <v>538</v>
      </c>
      <c r="C141" s="21" t="s">
        <v>539</v>
      </c>
      <c r="D141" s="9" t="s">
        <v>87</v>
      </c>
      <c r="E141" s="26">
        <v>200</v>
      </c>
      <c r="F141" s="23"/>
      <c r="G141" s="19">
        <f t="shared" ref="G141:G152" si="6">IF(E141="","",ROUND(F141*E141,0))</f>
        <v>0</v>
      </c>
      <c r="H141" s="24">
        <v>22.7</v>
      </c>
    </row>
    <row r="142" s="3" customFormat="1" ht="28.5" customHeight="1" spans="1:8">
      <c r="A142" s="66" t="s">
        <v>540</v>
      </c>
      <c r="B142" s="21" t="s">
        <v>541</v>
      </c>
      <c r="C142" s="21"/>
      <c r="D142" s="9"/>
      <c r="E142" s="26"/>
      <c r="F142" s="23"/>
      <c r="G142" s="19"/>
      <c r="H142" s="24"/>
    </row>
    <row r="143" s="3" customFormat="1" ht="51" customHeight="1" spans="1:8">
      <c r="A143" s="58" t="s">
        <v>557</v>
      </c>
      <c r="B143" s="21" t="s">
        <v>558</v>
      </c>
      <c r="C143" s="21" t="s">
        <v>559</v>
      </c>
      <c r="D143" s="22" t="s">
        <v>512</v>
      </c>
      <c r="E143" s="26">
        <v>20</v>
      </c>
      <c r="F143" s="23"/>
      <c r="G143" s="19">
        <f t="shared" si="6"/>
        <v>0</v>
      </c>
      <c r="H143" s="24">
        <v>115.17</v>
      </c>
    </row>
    <row r="144" s="3" customFormat="1" ht="51" customHeight="1" spans="1:8">
      <c r="A144" s="58" t="s">
        <v>560</v>
      </c>
      <c r="B144" s="21" t="s">
        <v>561</v>
      </c>
      <c r="C144" s="21" t="s">
        <v>562</v>
      </c>
      <c r="D144" s="22" t="s">
        <v>87</v>
      </c>
      <c r="E144" s="26">
        <v>60</v>
      </c>
      <c r="F144" s="23"/>
      <c r="G144" s="19">
        <f t="shared" si="6"/>
        <v>0</v>
      </c>
      <c r="H144" s="24">
        <v>76.27</v>
      </c>
    </row>
    <row r="145" s="3" customFormat="1" ht="51" customHeight="1" spans="1:8">
      <c r="A145" s="58" t="s">
        <v>578</v>
      </c>
      <c r="B145" s="21" t="s">
        <v>579</v>
      </c>
      <c r="C145" s="21" t="s">
        <v>580</v>
      </c>
      <c r="D145" s="9" t="s">
        <v>87</v>
      </c>
      <c r="E145" s="26">
        <v>100</v>
      </c>
      <c r="F145" s="23"/>
      <c r="G145" s="19">
        <f t="shared" si="6"/>
        <v>0</v>
      </c>
      <c r="H145" s="24">
        <v>30.33</v>
      </c>
    </row>
    <row r="146" s="3" customFormat="1" ht="28.5" customHeight="1" spans="1:8">
      <c r="A146" s="58" t="s">
        <v>587</v>
      </c>
      <c r="B146" s="21" t="s">
        <v>588</v>
      </c>
      <c r="C146" s="21"/>
      <c r="D146" s="22"/>
      <c r="E146" s="26"/>
      <c r="F146" s="23"/>
      <c r="G146" s="19" t="str">
        <f t="shared" si="6"/>
        <v/>
      </c>
      <c r="H146" s="24"/>
    </row>
    <row r="147" s="3" customFormat="1" ht="37.5" customHeight="1" spans="1:8">
      <c r="A147" s="58" t="s">
        <v>589</v>
      </c>
      <c r="B147" s="21" t="s">
        <v>588</v>
      </c>
      <c r="C147" s="21" t="s">
        <v>590</v>
      </c>
      <c r="D147" s="22" t="s">
        <v>512</v>
      </c>
      <c r="E147" s="26">
        <v>500</v>
      </c>
      <c r="F147" s="23"/>
      <c r="G147" s="19">
        <f t="shared" si="6"/>
        <v>0</v>
      </c>
      <c r="H147" s="24">
        <v>6.8</v>
      </c>
    </row>
    <row r="148" s="3" customFormat="1" ht="37.5" customHeight="1" spans="1:8">
      <c r="A148" s="66" t="s">
        <v>591</v>
      </c>
      <c r="B148" s="21" t="s">
        <v>588</v>
      </c>
      <c r="C148" s="21" t="s">
        <v>592</v>
      </c>
      <c r="D148" s="22" t="s">
        <v>512</v>
      </c>
      <c r="E148" s="26">
        <v>300</v>
      </c>
      <c r="F148" s="23"/>
      <c r="G148" s="19">
        <f t="shared" si="6"/>
        <v>0</v>
      </c>
      <c r="H148" s="24">
        <v>180.62</v>
      </c>
    </row>
    <row r="149" s="3" customFormat="1" ht="37.5" customHeight="1" spans="1:8">
      <c r="A149" s="66" t="s">
        <v>593</v>
      </c>
      <c r="B149" s="21" t="s">
        <v>588</v>
      </c>
      <c r="C149" s="21" t="s">
        <v>594</v>
      </c>
      <c r="D149" s="22" t="s">
        <v>512</v>
      </c>
      <c r="E149" s="26">
        <v>300</v>
      </c>
      <c r="F149" s="23"/>
      <c r="G149" s="19">
        <f t="shared" si="6"/>
        <v>0</v>
      </c>
      <c r="H149" s="24">
        <v>195.72</v>
      </c>
    </row>
    <row r="150" s="3" customFormat="1" ht="37.5" customHeight="1" spans="1:8">
      <c r="A150" s="66" t="s">
        <v>595</v>
      </c>
      <c r="B150" s="21" t="s">
        <v>596</v>
      </c>
      <c r="C150" s="21" t="s">
        <v>597</v>
      </c>
      <c r="D150" s="22" t="s">
        <v>512</v>
      </c>
      <c r="E150" s="26">
        <v>80</v>
      </c>
      <c r="F150" s="23"/>
      <c r="G150" s="19">
        <f t="shared" si="6"/>
        <v>0</v>
      </c>
      <c r="H150" s="24">
        <v>378.73</v>
      </c>
    </row>
    <row r="151" s="3" customFormat="1" ht="28.5" customHeight="1" spans="1:8">
      <c r="A151" s="66" t="s">
        <v>620</v>
      </c>
      <c r="B151" s="21" t="s">
        <v>621</v>
      </c>
      <c r="C151" s="21" t="s">
        <v>622</v>
      </c>
      <c r="D151" s="22" t="s">
        <v>512</v>
      </c>
      <c r="E151" s="26">
        <v>10</v>
      </c>
      <c r="F151" s="23"/>
      <c r="G151" s="19">
        <f t="shared" si="6"/>
        <v>0</v>
      </c>
      <c r="H151" s="24">
        <v>44.94</v>
      </c>
    </row>
    <row r="152" s="3" customFormat="1" ht="28.5" customHeight="1" spans="1:8">
      <c r="A152" s="66" t="s">
        <v>623</v>
      </c>
      <c r="B152" s="21" t="s">
        <v>624</v>
      </c>
      <c r="C152" s="21" t="s">
        <v>625</v>
      </c>
      <c r="D152" s="22" t="s">
        <v>512</v>
      </c>
      <c r="E152" s="26">
        <v>10</v>
      </c>
      <c r="F152" s="23"/>
      <c r="G152" s="19">
        <f t="shared" si="6"/>
        <v>0</v>
      </c>
      <c r="H152" s="24">
        <v>17.98</v>
      </c>
    </row>
    <row r="153" s="3" customFormat="1" ht="28.5" customHeight="1" spans="1:8">
      <c r="A153" s="67" t="s">
        <v>629</v>
      </c>
      <c r="B153" s="68" t="s">
        <v>630</v>
      </c>
      <c r="C153" s="21"/>
      <c r="D153" s="9"/>
      <c r="E153" s="26"/>
      <c r="F153" s="18"/>
      <c r="G153" s="19"/>
      <c r="H153" s="14"/>
    </row>
    <row r="154" s="3" customFormat="1" ht="28.5" customHeight="1" spans="1:8">
      <c r="A154" s="16" t="s">
        <v>631</v>
      </c>
      <c r="B154" s="21" t="s">
        <v>632</v>
      </c>
      <c r="C154" s="21" t="s">
        <v>633</v>
      </c>
      <c r="D154" s="22" t="s">
        <v>634</v>
      </c>
      <c r="E154" s="26">
        <v>100</v>
      </c>
      <c r="F154" s="23"/>
      <c r="G154" s="19">
        <f t="shared" ref="G154:G174" si="7">IF(E154="","",ROUND(F154*E154,0))</f>
        <v>0</v>
      </c>
      <c r="H154" s="24">
        <v>250</v>
      </c>
    </row>
    <row r="155" s="3" customFormat="1" ht="28.5" customHeight="1" spans="1:8">
      <c r="A155" s="16" t="s">
        <v>635</v>
      </c>
      <c r="B155" s="21" t="s">
        <v>636</v>
      </c>
      <c r="C155" s="21" t="s">
        <v>637</v>
      </c>
      <c r="D155" s="22" t="s">
        <v>638</v>
      </c>
      <c r="E155" s="26">
        <v>20</v>
      </c>
      <c r="F155" s="18"/>
      <c r="G155" s="19">
        <f t="shared" si="7"/>
        <v>0</v>
      </c>
      <c r="H155" s="14">
        <v>800</v>
      </c>
    </row>
    <row r="156" s="3" customFormat="1" ht="28.5" customHeight="1" spans="1:8">
      <c r="A156" s="16" t="s">
        <v>639</v>
      </c>
      <c r="B156" s="21" t="s">
        <v>640</v>
      </c>
      <c r="C156" s="21" t="s">
        <v>641</v>
      </c>
      <c r="D156" s="22" t="s">
        <v>638</v>
      </c>
      <c r="E156" s="69">
        <v>3</v>
      </c>
      <c r="F156" s="23"/>
      <c r="G156" s="19">
        <f t="shared" si="7"/>
        <v>0</v>
      </c>
      <c r="H156" s="24">
        <v>600</v>
      </c>
    </row>
    <row r="157" s="3" customFormat="1" ht="28.5" customHeight="1" spans="1:8">
      <c r="A157" s="16" t="s">
        <v>642</v>
      </c>
      <c r="B157" s="21" t="s">
        <v>643</v>
      </c>
      <c r="C157" s="21" t="s">
        <v>644</v>
      </c>
      <c r="D157" s="22" t="s">
        <v>638</v>
      </c>
      <c r="E157" s="26">
        <v>2</v>
      </c>
      <c r="F157" s="23"/>
      <c r="G157" s="19">
        <f t="shared" si="7"/>
        <v>0</v>
      </c>
      <c r="H157" s="24">
        <v>1650</v>
      </c>
    </row>
    <row r="158" s="3" customFormat="1" ht="28.5" customHeight="1" spans="1:8">
      <c r="A158" s="16" t="s">
        <v>645</v>
      </c>
      <c r="B158" s="21" t="s">
        <v>646</v>
      </c>
      <c r="C158" s="21" t="s">
        <v>647</v>
      </c>
      <c r="D158" s="22" t="s">
        <v>638</v>
      </c>
      <c r="E158" s="26">
        <v>2</v>
      </c>
      <c r="F158" s="23"/>
      <c r="G158" s="19">
        <f t="shared" si="7"/>
        <v>0</v>
      </c>
      <c r="H158" s="24">
        <v>650</v>
      </c>
    </row>
    <row r="159" s="3" customFormat="1" ht="28.5" customHeight="1" spans="1:8">
      <c r="A159" s="16" t="s">
        <v>648</v>
      </c>
      <c r="B159" s="21" t="s">
        <v>649</v>
      </c>
      <c r="C159" s="21" t="s">
        <v>650</v>
      </c>
      <c r="D159" s="22" t="s">
        <v>638</v>
      </c>
      <c r="E159" s="26">
        <v>5</v>
      </c>
      <c r="F159" s="23"/>
      <c r="G159" s="19">
        <f t="shared" si="7"/>
        <v>0</v>
      </c>
      <c r="H159" s="24">
        <v>500</v>
      </c>
    </row>
    <row r="160" s="3" customFormat="1" ht="28.5" customHeight="1" spans="1:8">
      <c r="A160" s="16" t="s">
        <v>651</v>
      </c>
      <c r="B160" s="17" t="s">
        <v>652</v>
      </c>
      <c r="C160" s="21" t="s">
        <v>653</v>
      </c>
      <c r="D160" s="22" t="s">
        <v>638</v>
      </c>
      <c r="E160" s="26">
        <v>5</v>
      </c>
      <c r="F160" s="23"/>
      <c r="G160" s="19">
        <f t="shared" si="7"/>
        <v>0</v>
      </c>
      <c r="H160" s="24">
        <v>144</v>
      </c>
    </row>
    <row r="161" s="3" customFormat="1" ht="28.5" customHeight="1" spans="1:8">
      <c r="A161" s="16" t="s">
        <v>654</v>
      </c>
      <c r="B161" s="17" t="s">
        <v>655</v>
      </c>
      <c r="C161" s="70" t="s">
        <v>656</v>
      </c>
      <c r="D161" s="22" t="s">
        <v>638</v>
      </c>
      <c r="E161" s="26">
        <v>3</v>
      </c>
      <c r="F161" s="23"/>
      <c r="G161" s="19">
        <f t="shared" si="7"/>
        <v>0</v>
      </c>
      <c r="H161" s="24">
        <v>1180</v>
      </c>
    </row>
    <row r="162" s="3" customFormat="1" ht="28.5" customHeight="1" spans="1:8">
      <c r="A162" s="16" t="s">
        <v>657</v>
      </c>
      <c r="B162" s="17" t="s">
        <v>658</v>
      </c>
      <c r="C162" s="21" t="s">
        <v>659</v>
      </c>
      <c r="D162" s="22" t="s">
        <v>638</v>
      </c>
      <c r="E162" s="26">
        <v>5</v>
      </c>
      <c r="F162" s="23"/>
      <c r="G162" s="19">
        <f t="shared" si="7"/>
        <v>0</v>
      </c>
      <c r="H162" s="24">
        <v>1700</v>
      </c>
    </row>
    <row r="163" s="3" customFormat="1" ht="28.5" customHeight="1" spans="1:8">
      <c r="A163" s="16" t="s">
        <v>660</v>
      </c>
      <c r="B163" s="17" t="s">
        <v>661</v>
      </c>
      <c r="C163" s="21" t="s">
        <v>662</v>
      </c>
      <c r="D163" s="22" t="s">
        <v>638</v>
      </c>
      <c r="E163" s="26">
        <v>5</v>
      </c>
      <c r="F163" s="23"/>
      <c r="G163" s="19">
        <f t="shared" si="7"/>
        <v>0</v>
      </c>
      <c r="H163" s="24">
        <v>2200</v>
      </c>
    </row>
    <row r="164" s="3" customFormat="1" ht="28.5" customHeight="1" spans="1:8">
      <c r="A164" s="16" t="s">
        <v>663</v>
      </c>
      <c r="B164" s="17" t="s">
        <v>664</v>
      </c>
      <c r="C164" s="21" t="s">
        <v>665</v>
      </c>
      <c r="D164" s="22" t="s">
        <v>215</v>
      </c>
      <c r="E164" s="26">
        <v>80</v>
      </c>
      <c r="F164" s="23"/>
      <c r="G164" s="19">
        <f t="shared" si="7"/>
        <v>0</v>
      </c>
      <c r="H164" s="24">
        <v>1100</v>
      </c>
    </row>
    <row r="165" s="3" customFormat="1" ht="28.5" customHeight="1" spans="1:8">
      <c r="A165" s="16" t="s">
        <v>666</v>
      </c>
      <c r="B165" s="17" t="s">
        <v>667</v>
      </c>
      <c r="C165" s="21" t="s">
        <v>668</v>
      </c>
      <c r="D165" s="22" t="s">
        <v>215</v>
      </c>
      <c r="E165" s="26">
        <v>80</v>
      </c>
      <c r="F165" s="23"/>
      <c r="G165" s="19">
        <f t="shared" si="7"/>
        <v>0</v>
      </c>
      <c r="H165" s="24">
        <v>1100</v>
      </c>
    </row>
    <row r="166" s="3" customFormat="1" ht="28.5" customHeight="1" spans="1:8">
      <c r="A166" s="16" t="s">
        <v>669</v>
      </c>
      <c r="B166" s="17" t="s">
        <v>670</v>
      </c>
      <c r="C166" s="21" t="s">
        <v>671</v>
      </c>
      <c r="D166" s="22" t="s">
        <v>638</v>
      </c>
      <c r="E166" s="26">
        <v>2</v>
      </c>
      <c r="F166" s="23"/>
      <c r="G166" s="19">
        <f t="shared" si="7"/>
        <v>0</v>
      </c>
      <c r="H166" s="24">
        <v>1300</v>
      </c>
    </row>
    <row r="167" s="3" customFormat="1" ht="28.5" customHeight="1" spans="1:8">
      <c r="A167" s="16" t="s">
        <v>672</v>
      </c>
      <c r="B167" s="17" t="s">
        <v>673</v>
      </c>
      <c r="C167" s="17" t="s">
        <v>674</v>
      </c>
      <c r="D167" s="22" t="s">
        <v>638</v>
      </c>
      <c r="E167" s="26">
        <v>2</v>
      </c>
      <c r="F167" s="23"/>
      <c r="G167" s="19">
        <f t="shared" si="7"/>
        <v>0</v>
      </c>
      <c r="H167" s="24">
        <v>1260</v>
      </c>
    </row>
    <row r="168" s="3" customFormat="1" ht="28.5" customHeight="1" spans="1:8">
      <c r="A168" s="16" t="s">
        <v>675</v>
      </c>
      <c r="B168" s="39" t="s">
        <v>676</v>
      </c>
      <c r="C168" s="21" t="s">
        <v>677</v>
      </c>
      <c r="D168" s="22" t="s">
        <v>638</v>
      </c>
      <c r="E168" s="26">
        <v>4</v>
      </c>
      <c r="F168" s="23"/>
      <c r="G168" s="19">
        <f t="shared" si="7"/>
        <v>0</v>
      </c>
      <c r="H168" s="24">
        <v>2000</v>
      </c>
    </row>
    <row r="169" s="3" customFormat="1" ht="28.5" customHeight="1" spans="1:8">
      <c r="A169" s="16" t="s">
        <v>678</v>
      </c>
      <c r="B169" s="21" t="s">
        <v>679</v>
      </c>
      <c r="C169" s="21" t="s">
        <v>680</v>
      </c>
      <c r="D169" s="22" t="s">
        <v>638</v>
      </c>
      <c r="E169" s="26">
        <v>2</v>
      </c>
      <c r="F169" s="18"/>
      <c r="G169" s="19">
        <f t="shared" si="7"/>
        <v>0</v>
      </c>
      <c r="H169" s="14">
        <v>1500</v>
      </c>
    </row>
    <row r="170" s="3" customFormat="1" ht="28.5" customHeight="1" spans="1:8">
      <c r="A170" s="16" t="s">
        <v>681</v>
      </c>
      <c r="B170" s="21" t="s">
        <v>682</v>
      </c>
      <c r="C170" s="21" t="s">
        <v>683</v>
      </c>
      <c r="D170" s="22" t="s">
        <v>638</v>
      </c>
      <c r="E170" s="26">
        <v>2</v>
      </c>
      <c r="F170" s="23"/>
      <c r="G170" s="19">
        <f t="shared" si="7"/>
        <v>0</v>
      </c>
      <c r="H170" s="24">
        <v>225</v>
      </c>
    </row>
    <row r="171" s="3" customFormat="1" ht="28.5" customHeight="1" spans="1:8">
      <c r="A171" s="16" t="s">
        <v>684</v>
      </c>
      <c r="B171" s="21" t="s">
        <v>685</v>
      </c>
      <c r="C171" s="21" t="s">
        <v>686</v>
      </c>
      <c r="D171" s="22" t="s">
        <v>638</v>
      </c>
      <c r="E171" s="26">
        <v>1</v>
      </c>
      <c r="F171" s="23"/>
      <c r="G171" s="19">
        <f t="shared" si="7"/>
        <v>0</v>
      </c>
      <c r="H171" s="24">
        <v>1200</v>
      </c>
    </row>
    <row r="172" s="3" customFormat="1" ht="28.5" customHeight="1" spans="1:8">
      <c r="A172" s="16" t="s">
        <v>687</v>
      </c>
      <c r="B172" s="21" t="s">
        <v>688</v>
      </c>
      <c r="C172" s="21" t="s">
        <v>689</v>
      </c>
      <c r="D172" s="22" t="s">
        <v>638</v>
      </c>
      <c r="E172" s="26">
        <v>5</v>
      </c>
      <c r="F172" s="23"/>
      <c r="G172" s="19">
        <f t="shared" si="7"/>
        <v>0</v>
      </c>
      <c r="H172" s="24">
        <v>1300</v>
      </c>
    </row>
    <row r="173" s="3" customFormat="1" ht="28.5" customHeight="1" spans="1:8">
      <c r="A173" s="16" t="s">
        <v>690</v>
      </c>
      <c r="B173" s="21" t="s">
        <v>691</v>
      </c>
      <c r="C173" s="21" t="s">
        <v>692</v>
      </c>
      <c r="D173" s="22" t="s">
        <v>638</v>
      </c>
      <c r="E173" s="26">
        <v>1</v>
      </c>
      <c r="F173" s="23"/>
      <c r="G173" s="19">
        <f t="shared" si="7"/>
        <v>0</v>
      </c>
      <c r="H173" s="24">
        <v>1600</v>
      </c>
    </row>
    <row r="174" s="3" customFormat="1" ht="28.5" customHeight="1" spans="1:8">
      <c r="A174" s="16" t="s">
        <v>693</v>
      </c>
      <c r="B174" s="17" t="s">
        <v>694</v>
      </c>
      <c r="C174" s="21" t="s">
        <v>695</v>
      </c>
      <c r="D174" s="9" t="s">
        <v>215</v>
      </c>
      <c r="E174" s="26">
        <v>0.5</v>
      </c>
      <c r="F174" s="18"/>
      <c r="G174" s="19">
        <f t="shared" si="7"/>
        <v>0</v>
      </c>
      <c r="H174" s="14">
        <v>5000</v>
      </c>
    </row>
    <row r="175" s="2" customFormat="1" ht="25.5" customHeight="1" spans="1:8">
      <c r="A175" s="10" t="s">
        <v>141</v>
      </c>
      <c r="B175" s="10"/>
      <c r="C175" s="10"/>
      <c r="D175" s="10"/>
      <c r="E175" s="10"/>
      <c r="F175" s="10"/>
      <c r="G175" s="10">
        <f>SUM(G6:G174)</f>
        <v>0</v>
      </c>
      <c r="H175" s="10"/>
    </row>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sheetData>
  <sheetProtection algorithmName="SHA-512" hashValue="egpywbB3qZEevDVJQhikKjrffQkKQi+mhjZsSGDRqkDZbUTssJhLzQXje+7Cqf4pHuT/XYhh1J/91nGKqF5pQg==" saltValue="dZOS5XEH4c2VH1Fs1VhOzQ==" spinCount="100000" sheet="1" formatColumns="0" formatRows="0" objects="1"/>
  <protectedRanges>
    <protectedRange sqref="E140:E145" name="区域1_1_1_2"/>
    <protectedRange sqref="E140" name="区域1_1"/>
    <protectedRange sqref="E140" name="区域1_1_1"/>
    <protectedRange sqref="E140" name="区域1"/>
  </protectedRanges>
  <mergeCells count="3">
    <mergeCell ref="A1:H1"/>
    <mergeCell ref="A175:F175"/>
    <mergeCell ref="B57:B59"/>
  </mergeCells>
  <dataValidations count="1">
    <dataValidation type="decimal" operator="lessThanOrEqual" allowBlank="1" showInputMessage="1" showErrorMessage="1" sqref="F6:F174">
      <formula1>H6</formula1>
    </dataValidation>
  </dataValidations>
  <pageMargins left="0.503472222222222" right="0.503472222222222" top="0.747916666666667" bottom="0.747916666666667" header="0.298611111111111" footer="0.298611111111111"/>
  <pageSetup paperSize="9" scale="97"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9" master="" otherUserPermission="visible"/>
  <rangeList sheetStid="17" master="" otherUserPermission="visible"/>
  <rangeList sheetStid="2" master="" otherUserPermission="visible">
    <arrUserId title="区域1_2" rangeCreator="" othersAccessPermission="edit"/>
    <arrUserId title="区域1_2_1" rangeCreator="" othersAccessPermission="edit"/>
    <arrUserId title="区域1_2_2" rangeCreator="" othersAccessPermission="edit"/>
    <arrUserId title="区域1_2_1_1" rangeCreator="" othersAccessPermission="edit"/>
    <arrUserId title="区域1_1" rangeCreator="" othersAccessPermission="edit"/>
    <arrUserId title="区域1_2_3" rangeCreator="" othersAccessPermission="edit"/>
    <arrUserId title="区域1_1_1" rangeCreator="" othersAccessPermission="edit"/>
    <arrUserId title="区域1_2_1_2" rangeCreator="" othersAccessPermission="edit"/>
    <arrUserId title="区域1_1_2" rangeCreator="" othersAccessPermission="edit"/>
    <arrUserId title="区域1_2_2_1" rangeCreator="" othersAccessPermission="edit"/>
    <arrUserId title="区域1_1_1_1" rangeCreator="" othersAccessPermission="edit"/>
    <arrUserId title="区域1_2_1_1_1" rangeCreator="" othersAccessPermission="edit"/>
  </rangeList>
  <rangeList sheetStid="15" master="" otherUserPermission="visible">
    <arrUserId title="区域1" rangeCreator="" othersAccessPermission="edit"/>
    <arrUserId title="区域1_1_3" rangeCreator="" othersAccessPermission="edit"/>
    <arrUserId title="区域1_2_4" rangeCreator="" othersAccessPermission="edit"/>
    <arrUserId title="区域1_1_1_2" rangeCreator="" othersAccessPermission="edit"/>
    <arrUserId title="区域1_2_1_3" rangeCreator="" othersAccessPermission="edit"/>
  </rangeList>
  <rangeList sheetStid="11" master="" otherUserPermission="visible">
    <arrUserId title="区域1_2" rangeCreator="" othersAccessPermission="edit"/>
    <arrUserId title="区域1_2_2" rangeCreator="" othersAccessPermission="edit"/>
    <arrUserId title="区域1_1" rangeCreator="" othersAccessPermission="edit"/>
    <arrUserId title="区域1_1_1" rangeCreator="" othersAccessPermission="edit"/>
    <arrUserId title="区域1_1_2" rangeCreator="" othersAccessPermission="edit"/>
    <arrUserId title="区域1_1_1_1" rangeCreator="" othersAccessPermission="edit"/>
    <arrUserId title="区域1_2_1" rangeCreator="" othersAccessPermission="edit"/>
    <arrUserId title="区域1_2_1_1" rangeCreator="" othersAccessPermission="edit"/>
    <arrUserId title="区域1_2_2_1" rangeCreator="" othersAccessPermission="edit"/>
    <arrUserId title="区域1_2_1_1_1" rangeCreator="" othersAccessPermission="edit"/>
    <arrUserId title="区域1_1_3" rangeCreator="" othersAccessPermission="edit"/>
    <arrUserId title="区域1_2_3" rangeCreator="" othersAccessPermission="edit"/>
    <arrUserId title="区域1_1_1_2" rangeCreator="" othersAccessPermission="edit"/>
    <arrUserId title="区域1_2_1_2" rangeCreator="" othersAccessPermission="edit"/>
    <arrUserId title="区域1_1_2_1" rangeCreator="" othersAccessPermission="edit"/>
    <arrUserId title="区域1_2_2_1_1" rangeCreator="" othersAccessPermission="edit"/>
    <arrUserId title="区域1_1_1_1_1" rangeCreator="" othersAccessPermission="edit"/>
    <arrUserId title="区域1_2_1_1_1_1" rangeCreator="" othersAccessPermission="edit"/>
  </rangeList>
  <rangeList sheetStid="16" master="" otherUserPermission="visible">
    <arrUserId title="区域1_1_1_2" rangeCreator="" othersAccessPermission="edit"/>
    <arrUserId title="区域1_1" rangeCreator="" othersAccessPermission="edit"/>
    <arrUserId title="区域1_1_1" rangeCreator="" othersAccessPermission="edit"/>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清单说明</vt:lpstr>
      <vt:lpstr>汇总表</vt:lpstr>
      <vt:lpstr>国省干线基价类</vt:lpstr>
      <vt:lpstr>国省干线单价类</vt:lpstr>
      <vt:lpstr>县道及代管养桥梁基价类</vt:lpstr>
      <vt:lpstr>县道及代管养桥梁单价类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丁莉萍</dc:creator>
  <cp:lastModifiedBy>dagu</cp:lastModifiedBy>
  <dcterms:created xsi:type="dcterms:W3CDTF">2023-05-12T11:15:00Z</dcterms:created>
  <dcterms:modified xsi:type="dcterms:W3CDTF">2026-04-16T01:41:01Z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C40790852C9747CEB7F13A4DAC41046B_13</vt:lpwstr>
  </property>
  <property fmtid="{D5CDD505-2E9C-101B-9397-08002B2CF9AE}" pid="4" name="CalculationRule">
    <vt:i4>0</vt:i4>
  </property>
</Properties>
</file>